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hdata\Admin\budget\2027\8 - Budget Workshop\9 - Website Posts - Public\"/>
    </mc:Choice>
  </mc:AlternateContent>
  <xr:revisionPtr revIDLastSave="0" documentId="8_{6341B935-4257-4FFC-8623-C1BA16B5031C}" xr6:coauthVersionLast="36" xr6:coauthVersionMax="36" xr10:uidLastSave="{00000000-0000-0000-0000-000000000000}"/>
  <bookViews>
    <workbookView xWindow="0" yWindow="0" windowWidth="23040" windowHeight="9696" tabRatio="821" activeTab="3" xr2:uid="{21929189-2674-49BA-9C82-CFF660F9FC0B}"/>
  </bookViews>
  <sheets>
    <sheet name="Instrructions" sheetId="12" r:id="rId1"/>
    <sheet name="Admin Categories" sheetId="10" r:id="rId2"/>
    <sheet name="Tax Rates" sheetId="1" r:id="rId3"/>
    <sheet name="General Fund" sheetId="3" r:id="rId4"/>
    <sheet name="Road &amp; Bridge Fund" sheetId="6" r:id="rId5"/>
    <sheet name="Healthcare Fund" sheetId="7" r:id="rId6"/>
    <sheet name="Other Funds" sheetId="8" r:id="rId7"/>
    <sheet name="Jail Pods" sheetId="16" r:id="rId8"/>
  </sheets>
  <externalReferences>
    <externalReference r:id="rId9"/>
    <externalReference r:id="rId10"/>
    <externalReference r:id="rId11"/>
    <externalReference r:id="rId12"/>
    <externalReference r:id="rId13"/>
  </externalReferences>
  <definedNames>
    <definedName name="_xlnm._FilterDatabase" localSheetId="3" hidden="1">'General Fund'!$A$4:$N$64</definedName>
    <definedName name="account">#REF!</definedName>
    <definedName name="accountdetailname" localSheetId="0">#REF!</definedName>
    <definedName name="accountdetailname">#REF!</definedName>
    <definedName name="budget">#REF!</definedName>
    <definedName name="category">'[1]Category Table'!$A$2:$B$59</definedName>
    <definedName name="cityname">[2]Inputs!$B$7</definedName>
    <definedName name="Code" hidden="1">#REF!</definedName>
    <definedName name="data1" hidden="1">#REF!</definedName>
    <definedName name="data2" hidden="1">#REF!</definedName>
    <definedName name="data3" hidden="1">#REF!</definedName>
    <definedName name="debt_taxes">#REF!</definedName>
    <definedName name="Discount" hidden="1">#REF!</definedName>
    <definedName name="display_area_2" hidden="1">#REF!</definedName>
    <definedName name="exp_ytd_data">#REF!</definedName>
    <definedName name="FCode" hidden="1">#REF!</definedName>
    <definedName name="Fund_Bal">#REF!</definedName>
    <definedName name="Fund_Num_Name">#REF!</definedName>
    <definedName name="FundDescrip">#REF!</definedName>
    <definedName name="Fundnames">#REF!</definedName>
    <definedName name="FundType">#REF!</definedName>
    <definedName name="futurefunding">#REF!</definedName>
    <definedName name="HiddenRows" hidden="1">#REF!</definedName>
    <definedName name="LevelDescriptions">#REF!</definedName>
    <definedName name="masterlistuploadpre" localSheetId="0">#REF!</definedName>
    <definedName name="masterlistuploadpre">#REF!</definedName>
    <definedName name="NEWCUBEEXPDATA">#REF!</definedName>
    <definedName name="newprojects">#REF!</definedName>
    <definedName name="OrderTable" hidden="1">#REF!</definedName>
    <definedName name="PeopletoMunis">'[3]Acct Beg Table'!$B$2:$J$145</definedName>
    <definedName name="_xlnm.Print_Area" localSheetId="1">'Admin Categories'!$A$1:$C$39</definedName>
    <definedName name="_xlnm.Print_Area" localSheetId="3">'General Fund'!$A$1:$N$238</definedName>
    <definedName name="_xlnm.Print_Area" localSheetId="5">'Healthcare Fund'!$A$1:$M$58</definedName>
    <definedName name="_xlnm.Print_Area" localSheetId="0">Instrructions!$A$1:$M$49</definedName>
    <definedName name="_xlnm.Print_Area" localSheetId="6">'Other Funds'!$A$1:$M$79</definedName>
    <definedName name="_xlnm.Print_Area" localSheetId="4">'Road &amp; Bridge Fund'!$A$1:$M$76</definedName>
    <definedName name="_xlnm.Print_Area" localSheetId="2">'Tax Rates'!$A$1:$E$24</definedName>
    <definedName name="_xlnm.Print_Area">#REF!</definedName>
    <definedName name="_xlnm.Print_Titles" localSheetId="3">'General Fund'!$1:$2</definedName>
    <definedName name="_xlnm.Print_Titles" localSheetId="5">'Healthcare Fund'!$1:$2</definedName>
    <definedName name="_xlnm.Print_Titles" localSheetId="0">Instrructions!$2:$2</definedName>
    <definedName name="_xlnm.Print_Titles" localSheetId="6">'Other Funds'!$1:$2</definedName>
    <definedName name="_xlnm.Print_Titles" localSheetId="4">'Road &amp; Bridge Fund'!$1:$2</definedName>
    <definedName name="ProdForm" hidden="1">#REF!</definedName>
    <definedName name="Product" hidden="1">#REF!</definedName>
    <definedName name="RCArea" hidden="1">#REF!</definedName>
    <definedName name="RevenueSource">#REF!</definedName>
    <definedName name="RevExp">'[4]SOURCE TABLE'!#REF!</definedName>
    <definedName name="Salary" localSheetId="0">#REF!</definedName>
    <definedName name="Salary">#REF!</definedName>
    <definedName name="salary2" localSheetId="0">#REF!</definedName>
    <definedName name="salary2">#REF!</definedName>
    <definedName name="SpecialPrice" hidden="1">#REF!</definedName>
    <definedName name="tbl_ProdInfo" hidden="1">#REF!</definedName>
    <definedName name="tirzname">[2]Inputs!$B$8</definedName>
    <definedName name="uploadacctverify" localSheetId="0">#REF!</definedName>
    <definedName name="uploadacctverify">#REF!</definedName>
    <definedName name="xcolumnkey">'[5]X Column Key'!$A$1:$D$629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32" i="3" l="1"/>
  <c r="I132" i="3"/>
  <c r="M64" i="3"/>
  <c r="M147" i="3"/>
  <c r="M196" i="3"/>
  <c r="J132" i="3"/>
  <c r="J158" i="3"/>
  <c r="J165" i="3" s="1"/>
  <c r="K197" i="3" l="1"/>
  <c r="I164" i="3"/>
  <c r="I64" i="3" l="1"/>
  <c r="I163" i="3" s="1"/>
  <c r="K154" i="3"/>
  <c r="K153" i="3"/>
  <c r="K152" i="3" l="1"/>
  <c r="K170" i="3" l="1"/>
  <c r="K179" i="3"/>
  <c r="K178" i="3"/>
  <c r="K177" i="3"/>
  <c r="K176" i="3"/>
  <c r="K175" i="3"/>
  <c r="K174" i="3"/>
  <c r="K173" i="3"/>
  <c r="K172" i="3"/>
  <c r="K171" i="3"/>
  <c r="K169" i="3"/>
  <c r="K168" i="3"/>
  <c r="K16" i="8" l="1"/>
  <c r="J16" i="8"/>
  <c r="I16" i="8"/>
  <c r="K6" i="7"/>
  <c r="J6" i="7"/>
  <c r="I6" i="7"/>
  <c r="K12" i="6"/>
  <c r="J12" i="6"/>
  <c r="J34" i="6" s="1"/>
  <c r="K34" i="6" s="1"/>
  <c r="I12" i="6"/>
  <c r="I34" i="6" s="1"/>
  <c r="G12" i="16" l="1"/>
  <c r="G11" i="16"/>
  <c r="G10" i="16"/>
  <c r="G9" i="16"/>
  <c r="G8" i="16"/>
  <c r="G7" i="16"/>
  <c r="G6" i="16"/>
  <c r="G5" i="16"/>
  <c r="G4" i="16"/>
  <c r="G3" i="16"/>
  <c r="F13" i="16"/>
  <c r="J64" i="3"/>
  <c r="J163" i="3" s="1"/>
  <c r="K163" i="3" l="1"/>
  <c r="K6" i="8"/>
  <c r="K7" i="8"/>
  <c r="K8" i="8"/>
  <c r="K9" i="8"/>
  <c r="K10" i="8"/>
  <c r="K11" i="8"/>
  <c r="K12" i="8"/>
  <c r="K13" i="8"/>
  <c r="K14" i="8"/>
  <c r="K15" i="8"/>
  <c r="K5" i="8"/>
  <c r="K5" i="7"/>
  <c r="K11" i="6"/>
  <c r="K10" i="6"/>
  <c r="K9" i="6"/>
  <c r="K8" i="6"/>
  <c r="K7" i="6"/>
  <c r="K6" i="6"/>
  <c r="K5" i="6"/>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5" i="3"/>
  <c r="K64" i="3" s="1"/>
  <c r="D22" i="16" l="1"/>
  <c r="D21" i="16"/>
  <c r="D20" i="16"/>
  <c r="D19" i="16"/>
  <c r="C19" i="16"/>
  <c r="B19" i="16"/>
  <c r="E19" i="16" s="1"/>
  <c r="D18" i="16"/>
  <c r="C18" i="16"/>
  <c r="B18" i="16"/>
  <c r="E18" i="16" s="1"/>
  <c r="D17" i="16"/>
  <c r="D23" i="16" l="1"/>
  <c r="E13" i="16"/>
  <c r="B20" i="16"/>
  <c r="C22" i="16"/>
  <c r="B22" i="16"/>
  <c r="C21" i="16"/>
  <c r="C20" i="16" l="1"/>
  <c r="E22" i="16"/>
  <c r="B21" i="16"/>
  <c r="B17" i="16" l="1"/>
  <c r="E20" i="16"/>
  <c r="D13" i="16"/>
  <c r="C17" i="16"/>
  <c r="C23" i="16" s="1"/>
  <c r="E21" i="16"/>
  <c r="C13" i="16"/>
  <c r="G13" i="16"/>
  <c r="E17" i="16" l="1"/>
  <c r="E23" i="16" s="1"/>
  <c r="B23" i="16"/>
  <c r="K6" i="12" l="1"/>
  <c r="K31" i="12"/>
  <c r="K30" i="12"/>
  <c r="J21" i="12"/>
  <c r="J28" i="12" s="1"/>
  <c r="I21" i="12"/>
  <c r="I28" i="12" s="1"/>
  <c r="K20" i="12"/>
  <c r="K19" i="12"/>
  <c r="K18" i="12"/>
  <c r="K21" i="12" s="1"/>
  <c r="J14" i="12"/>
  <c r="J29" i="12" s="1"/>
  <c r="I14" i="12"/>
  <c r="I29" i="12" s="1"/>
  <c r="K13" i="12"/>
  <c r="K12" i="12"/>
  <c r="K11" i="12"/>
  <c r="K7" i="12"/>
  <c r="J7" i="12"/>
  <c r="J27" i="12" s="1"/>
  <c r="I7" i="12"/>
  <c r="I27" i="12" s="1"/>
  <c r="K5" i="12"/>
  <c r="C45" i="10"/>
  <c r="C44" i="10"/>
  <c r="C43" i="10"/>
  <c r="C42" i="10"/>
  <c r="C46" i="10" s="1"/>
  <c r="C38" i="10"/>
  <c r="K14" i="12" l="1"/>
  <c r="K28" i="12"/>
  <c r="K29" i="12"/>
  <c r="K27" i="12"/>
  <c r="J32" i="12"/>
  <c r="I32" i="12"/>
  <c r="K50" i="8"/>
  <c r="K51" i="8"/>
  <c r="K55" i="8"/>
  <c r="K54" i="8"/>
  <c r="K53" i="8"/>
  <c r="K52" i="8"/>
  <c r="K59" i="8"/>
  <c r="K58" i="8"/>
  <c r="K57" i="8"/>
  <c r="K56" i="8"/>
  <c r="K49" i="8"/>
  <c r="K48" i="8"/>
  <c r="K47" i="8"/>
  <c r="K74" i="8"/>
  <c r="K73" i="8"/>
  <c r="I74" i="8"/>
  <c r="I73" i="8"/>
  <c r="I44" i="8"/>
  <c r="K66" i="8"/>
  <c r="K65" i="8"/>
  <c r="K64" i="8"/>
  <c r="K63" i="8"/>
  <c r="K62" i="8"/>
  <c r="K61" i="8"/>
  <c r="K60" i="8"/>
  <c r="K39" i="8"/>
  <c r="J39" i="8"/>
  <c r="J45" i="8" s="1"/>
  <c r="I39" i="8"/>
  <c r="I45" i="8" s="1"/>
  <c r="K38" i="8"/>
  <c r="K35" i="8"/>
  <c r="K34" i="8"/>
  <c r="K30" i="8"/>
  <c r="J30" i="8"/>
  <c r="J46" i="8" s="1"/>
  <c r="I30" i="8"/>
  <c r="I46" i="8" s="1"/>
  <c r="K46" i="8" s="1"/>
  <c r="K29" i="8"/>
  <c r="K28" i="8"/>
  <c r="K27" i="8"/>
  <c r="K26" i="8"/>
  <c r="K22" i="8"/>
  <c r="J22" i="8"/>
  <c r="J44" i="8" s="1"/>
  <c r="I22" i="8"/>
  <c r="K21" i="8"/>
  <c r="K20" i="8"/>
  <c r="K12" i="7"/>
  <c r="K55" i="7"/>
  <c r="K47" i="7"/>
  <c r="K46" i="7"/>
  <c r="K45" i="7"/>
  <c r="K44" i="7"/>
  <c r="K43" i="7"/>
  <c r="K42" i="7"/>
  <c r="K41" i="7"/>
  <c r="K40" i="7"/>
  <c r="K39" i="7"/>
  <c r="K38" i="7"/>
  <c r="K37" i="7"/>
  <c r="K36" i="7"/>
  <c r="K35" i="7"/>
  <c r="K34" i="7"/>
  <c r="K33" i="7"/>
  <c r="K32" i="7"/>
  <c r="K31" i="7"/>
  <c r="K30" i="7"/>
  <c r="K29" i="7"/>
  <c r="K22" i="7"/>
  <c r="J22" i="7"/>
  <c r="J28" i="7" s="1"/>
  <c r="I22" i="7"/>
  <c r="I28" i="7" s="1"/>
  <c r="K21" i="7"/>
  <c r="K20" i="7"/>
  <c r="K19" i="7"/>
  <c r="K18" i="7"/>
  <c r="K17" i="7"/>
  <c r="K13" i="7"/>
  <c r="J13" i="7"/>
  <c r="J27" i="7" s="1"/>
  <c r="I13" i="7"/>
  <c r="I27" i="7" s="1"/>
  <c r="K11" i="7"/>
  <c r="K10" i="7"/>
  <c r="K32" i="12" l="1"/>
  <c r="K77" i="8"/>
  <c r="J67" i="8"/>
  <c r="K45" i="8"/>
  <c r="I67" i="8"/>
  <c r="K44" i="8"/>
  <c r="J48" i="7"/>
  <c r="K27" i="7"/>
  <c r="I48" i="7"/>
  <c r="K28" i="7"/>
  <c r="K40" i="12" l="1"/>
  <c r="K38" i="12"/>
  <c r="K39" i="12" s="1"/>
  <c r="K67" i="8"/>
  <c r="K48" i="7"/>
  <c r="K56" i="7" s="1"/>
  <c r="K57" i="7" s="1"/>
  <c r="A57" i="7" s="1"/>
  <c r="K41" i="12" l="1"/>
  <c r="K46" i="12"/>
  <c r="K47" i="12"/>
  <c r="K78" i="8"/>
  <c r="K79" i="8" s="1"/>
  <c r="A79" i="8" s="1"/>
  <c r="A41" i="12" l="1"/>
  <c r="K48" i="12"/>
  <c r="K49" i="12" s="1"/>
  <c r="A49" i="12" s="1"/>
  <c r="K65" i="6" l="1"/>
  <c r="K64" i="6"/>
  <c r="K63" i="6"/>
  <c r="K62" i="6"/>
  <c r="K61" i="6"/>
  <c r="K60" i="6"/>
  <c r="K59" i="6"/>
  <c r="K58" i="6"/>
  <c r="K57" i="6"/>
  <c r="K56" i="6"/>
  <c r="K55" i="6"/>
  <c r="K54" i="6"/>
  <c r="K53" i="6"/>
  <c r="K52" i="6"/>
  <c r="K51" i="6"/>
  <c r="K50" i="6"/>
  <c r="K49" i="6"/>
  <c r="K48" i="6"/>
  <c r="K47" i="6"/>
  <c r="K46" i="6"/>
  <c r="K45" i="6"/>
  <c r="K44" i="6"/>
  <c r="K43" i="6"/>
  <c r="K42" i="6"/>
  <c r="K41" i="6"/>
  <c r="K40" i="6"/>
  <c r="K39" i="6"/>
  <c r="K38" i="6"/>
  <c r="K37" i="6"/>
  <c r="K29" i="6"/>
  <c r="J29" i="6"/>
  <c r="J36" i="6" s="1"/>
  <c r="I29" i="6"/>
  <c r="I36" i="6" s="1"/>
  <c r="K28" i="6"/>
  <c r="K27" i="6"/>
  <c r="K26" i="6"/>
  <c r="K24" i="6"/>
  <c r="K20" i="6"/>
  <c r="J20" i="6"/>
  <c r="J35" i="6" s="1"/>
  <c r="I20" i="6"/>
  <c r="I35" i="6" s="1"/>
  <c r="K19" i="6"/>
  <c r="K18" i="6"/>
  <c r="K17" i="6"/>
  <c r="K16" i="6"/>
  <c r="C12" i="1"/>
  <c r="C8" i="1"/>
  <c r="C3" i="1"/>
  <c r="D3" i="1" s="1"/>
  <c r="C2" i="1"/>
  <c r="K36" i="6" l="1"/>
  <c r="K35" i="6"/>
  <c r="J66" i="6"/>
  <c r="I66" i="6"/>
  <c r="I218" i="3"/>
  <c r="I226" i="3"/>
  <c r="K66" i="6" l="1"/>
  <c r="K74" i="6" s="1"/>
  <c r="K73" i="6" l="1"/>
  <c r="K75" i="6" l="1"/>
  <c r="A75" i="6" l="1"/>
  <c r="B19" i="1" l="1"/>
  <c r="B18" i="1"/>
  <c r="B17" i="1"/>
  <c r="I234" i="3" s="1"/>
  <c r="B16" i="1"/>
  <c r="I242" i="3" s="1"/>
  <c r="K147" i="3" l="1"/>
  <c r="J147" i="3"/>
  <c r="J166" i="3" s="1"/>
  <c r="I147" i="3"/>
  <c r="I166" i="3" s="1"/>
  <c r="K146" i="3"/>
  <c r="K145" i="3"/>
  <c r="K144" i="3"/>
  <c r="K143" i="3"/>
  <c r="K142" i="3"/>
  <c r="K141" i="3"/>
  <c r="K140" i="3"/>
  <c r="K139" i="3"/>
  <c r="K138" i="3"/>
  <c r="K137" i="3"/>
  <c r="K136" i="3"/>
  <c r="K195" i="3" l="1"/>
  <c r="K194" i="3"/>
  <c r="K193" i="3"/>
  <c r="K192" i="3"/>
  <c r="K191" i="3"/>
  <c r="K190" i="3"/>
  <c r="K189" i="3"/>
  <c r="K188" i="3"/>
  <c r="K187" i="3"/>
  <c r="K186" i="3"/>
  <c r="K185" i="3"/>
  <c r="K184" i="3"/>
  <c r="K183" i="3"/>
  <c r="K182" i="3"/>
  <c r="K181" i="3"/>
  <c r="K180" i="3"/>
  <c r="I158" i="3"/>
  <c r="I165" i="3" s="1"/>
  <c r="J164" i="3"/>
  <c r="J196" i="3" l="1"/>
  <c r="I196" i="3"/>
  <c r="K167" i="3" l="1"/>
  <c r="K166" i="3"/>
  <c r="K165" i="3"/>
  <c r="K164" i="3"/>
  <c r="K157" i="3"/>
  <c r="K156" i="3"/>
  <c r="K155" i="3"/>
  <c r="K151" i="3"/>
  <c r="K158" i="3" s="1"/>
  <c r="K131" i="3"/>
  <c r="K130" i="3"/>
  <c r="K129" i="3"/>
  <c r="K128" i="3"/>
  <c r="K127" i="3"/>
  <c r="K126" i="3"/>
  <c r="K125" i="3"/>
  <c r="K124" i="3"/>
  <c r="K123" i="3"/>
  <c r="K122" i="3"/>
  <c r="K121" i="3"/>
  <c r="K120" i="3"/>
  <c r="K119" i="3"/>
  <c r="K118" i="3"/>
  <c r="K117" i="3"/>
  <c r="K116" i="3"/>
  <c r="K115" i="3"/>
  <c r="K114" i="3"/>
  <c r="K113" i="3"/>
  <c r="K112" i="3"/>
  <c r="K111" i="3"/>
  <c r="K110" i="3"/>
  <c r="K109" i="3"/>
  <c r="K108" i="3"/>
  <c r="K107" i="3"/>
  <c r="K106" i="3"/>
  <c r="K105" i="3"/>
  <c r="K104" i="3"/>
  <c r="K103" i="3"/>
  <c r="K102" i="3"/>
  <c r="K101" i="3"/>
  <c r="K100" i="3"/>
  <c r="K99" i="3"/>
  <c r="K98" i="3"/>
  <c r="K97" i="3"/>
  <c r="K96" i="3"/>
  <c r="K95" i="3"/>
  <c r="K94" i="3"/>
  <c r="K93" i="3"/>
  <c r="K92" i="3"/>
  <c r="K91" i="3"/>
  <c r="K90" i="3"/>
  <c r="K89" i="3"/>
  <c r="K88" i="3"/>
  <c r="K87" i="3"/>
  <c r="K86" i="3"/>
  <c r="K85" i="3"/>
  <c r="K84" i="3"/>
  <c r="K83" i="3"/>
  <c r="K82" i="3"/>
  <c r="K81" i="3"/>
  <c r="K80" i="3"/>
  <c r="K79" i="3"/>
  <c r="K78" i="3"/>
  <c r="K77" i="3"/>
  <c r="K76" i="3"/>
  <c r="K75" i="3"/>
  <c r="K74" i="3"/>
  <c r="K73" i="3"/>
  <c r="K72" i="3"/>
  <c r="K71" i="3"/>
  <c r="K70" i="3"/>
  <c r="K69" i="3"/>
  <c r="K68" i="3"/>
  <c r="K196" i="3" l="1"/>
  <c r="K204" i="3" s="1"/>
  <c r="K132" i="3"/>
  <c r="H3" i="1"/>
  <c r="I202" i="3" l="1"/>
  <c r="K244" i="3"/>
  <c r="K236" i="3"/>
  <c r="C19" i="1"/>
  <c r="C16" i="1"/>
  <c r="K234" i="3"/>
  <c r="K235" i="3" s="1"/>
  <c r="C23" i="1"/>
  <c r="C18" i="1"/>
  <c r="C17" i="1"/>
  <c r="K242" i="3"/>
  <c r="K243" i="3" s="1"/>
  <c r="K218" i="3"/>
  <c r="K219" i="3" s="1"/>
  <c r="C21" i="1"/>
  <c r="K226" i="3"/>
  <c r="K227" i="3" s="1"/>
  <c r="K220" i="3"/>
  <c r="K228" i="3"/>
  <c r="K229" i="3" s="1"/>
  <c r="A229" i="3" s="1"/>
  <c r="B12" i="1"/>
  <c r="B8" i="1"/>
  <c r="N202" i="3" l="1"/>
  <c r="K202" i="3"/>
  <c r="K203" i="3" s="1"/>
  <c r="K211" i="3" s="1"/>
  <c r="D18" i="1"/>
  <c r="D17" i="1"/>
  <c r="K237" i="3"/>
  <c r="A237" i="3" s="1"/>
  <c r="D8" i="1"/>
  <c r="D12" i="1"/>
  <c r="K221" i="3"/>
  <c r="A221" i="3" s="1"/>
  <c r="K245" i="3"/>
  <c r="A245" i="3" s="1"/>
  <c r="D19" i="1"/>
  <c r="K205" i="3" l="1"/>
  <c r="K212" i="3" s="1"/>
  <c r="K213" i="3" s="1"/>
  <c r="A213" i="3" s="1"/>
  <c r="K209" i="3"/>
  <c r="A205" i="3" l="1"/>
</calcChain>
</file>

<file path=xl/sharedStrings.xml><?xml version="1.0" encoding="utf-8"?>
<sst xmlns="http://schemas.openxmlformats.org/spreadsheetml/2006/main" count="2061" uniqueCount="548">
  <si>
    <t>TAX RATE DESCRIPTIONS</t>
  </si>
  <si>
    <t>Current Tax Rate</t>
  </si>
  <si>
    <t>Total No-New-Revenue Rate</t>
  </si>
  <si>
    <t>M&amp;O NNR M&amp;O Unadjusted Rate</t>
  </si>
  <si>
    <t>M&amp;O NNR Adjusted Tax Rate</t>
  </si>
  <si>
    <r>
      <t xml:space="preserve">Voter-Approved M&amp;O Rate </t>
    </r>
    <r>
      <rPr>
        <sz val="8"/>
        <color indexed="8"/>
        <rFont val="Calibri"/>
        <family val="2"/>
        <scheme val="minor"/>
      </rPr>
      <t>(3.5% over M&amp;O NNR Adjusted Rate)</t>
    </r>
  </si>
  <si>
    <t>Debt Rate</t>
  </si>
  <si>
    <t>Voter-Approved Rate</t>
  </si>
  <si>
    <t>Unused Increment Tax Rate</t>
  </si>
  <si>
    <t>LEGAL MAXIMUM TAX RATE</t>
  </si>
  <si>
    <t xml:space="preserve">Total Voter-Approved Rate with Unused Increment </t>
  </si>
  <si>
    <t>TAX RATES</t>
  </si>
  <si>
    <t>TAX REVENUE</t>
  </si>
  <si>
    <t>DIFFERENCE</t>
  </si>
  <si>
    <t>COMMENT</t>
  </si>
  <si>
    <t>Freeze Adjusted Taxable</t>
  </si>
  <si>
    <t>Adjusted Taxable Value</t>
  </si>
  <si>
    <t>Freeze Actual Tax</t>
  </si>
  <si>
    <t>New Taxable Value</t>
  </si>
  <si>
    <t>Difference between VAR and NNR</t>
  </si>
  <si>
    <t>Difference between legal max (w/o election) and NNR</t>
  </si>
  <si>
    <t>Fund</t>
  </si>
  <si>
    <t>Category</t>
  </si>
  <si>
    <t>Department/Program Name</t>
  </si>
  <si>
    <t>Department Improvement Title</t>
  </si>
  <si>
    <t>Funding</t>
  </si>
  <si>
    <t>Confidential</t>
  </si>
  <si>
    <t>SUPPORTED One-Time</t>
  </si>
  <si>
    <t>SUPPORTED Recurring</t>
  </si>
  <si>
    <t>SUPPORTED Total</t>
  </si>
  <si>
    <t>0001</t>
  </si>
  <si>
    <t>10001-0026</t>
  </si>
  <si>
    <t>10001 -  NON-DEPARTMENTAL/0026 -  CAPITAL REPLACEMENT</t>
  </si>
  <si>
    <t>Repair/Replace Funding Increase</t>
  </si>
  <si>
    <t>No</t>
  </si>
  <si>
    <t>40010-0001</t>
  </si>
  <si>
    <t>40010 -  FACILITIES &amp; PARKS/0001 -  ADMIN</t>
  </si>
  <si>
    <t>Assistant Director</t>
  </si>
  <si>
    <t>Housekeeping - Custodians</t>
  </si>
  <si>
    <t>Building Maintenance Technician I</t>
  </si>
  <si>
    <t>Maintenance Specialist</t>
  </si>
  <si>
    <t>Building Maintenance Technician II</t>
  </si>
  <si>
    <t>Grounds Keeper</t>
  </si>
  <si>
    <t>04020-0001</t>
  </si>
  <si>
    <t>04020 -  BUDGET SUPPORT SERVICES/0001 -  ADMIN</t>
  </si>
  <si>
    <t>Mail Technician PT to FT</t>
  </si>
  <si>
    <t>03001-0001</t>
  </si>
  <si>
    <t>03001 -  HUMAN RESOURCES/0001 -  ADMIN</t>
  </si>
  <si>
    <t xml:space="preserve">Human Resources Compensation Generalist </t>
  </si>
  <si>
    <t>Office Coordinator</t>
  </si>
  <si>
    <t>03020-0001</t>
  </si>
  <si>
    <t>03020 -  HUMAN RESOURCES RISK MGMT/0001 -  ADMIN</t>
  </si>
  <si>
    <t xml:space="preserve">Human Resources Risk Generalist </t>
  </si>
  <si>
    <t>03030-0001</t>
  </si>
  <si>
    <t>03030 -  HUMAN RESOURCES CIVIL SERVICE/0001 -  ADMIN</t>
  </si>
  <si>
    <t>Human Resources Civil Service Generalist</t>
  </si>
  <si>
    <t>06001-0001</t>
  </si>
  <si>
    <t>06001 -  INFORMATION TECHNOLOGY/0001 -  ADMIN</t>
  </si>
  <si>
    <t xml:space="preserve">Network Administrator - IT Operations </t>
  </si>
  <si>
    <t>1040</t>
  </si>
  <si>
    <t>60001-0001</t>
  </si>
  <si>
    <t>60001 -  HEALTHCARE SERVICES/0001 -  ADMIN</t>
  </si>
  <si>
    <t>Compliance Manager</t>
  </si>
  <si>
    <t>Senior Eligibility Clerk</t>
  </si>
  <si>
    <t>31001-0001</t>
  </si>
  <si>
    <t>31001 -  TAX ASSESSOR/COLLECTOR/0001 -  ADMIN</t>
  </si>
  <si>
    <t>Title Specialist- Operations</t>
  </si>
  <si>
    <t>08001-0001</t>
  </si>
  <si>
    <t>08001 -  COUNTY CLERK/0001 -  ADMIN</t>
  </si>
  <si>
    <t>Deputy County Clerk II - Land and Vitals</t>
  </si>
  <si>
    <t>23001-0001</t>
  </si>
  <si>
    <t>23001 -  DISTRICT CLERK/0001 -  ADMIN</t>
  </si>
  <si>
    <t>Deputy District Clerk II - QC Criminal</t>
  </si>
  <si>
    <t>08020-0001</t>
  </si>
  <si>
    <t>08020 -  COUNTY COURT AT LAW CLERKS/0001 -  ADMIN</t>
  </si>
  <si>
    <t>Deputy County Clerk II-Quality Control Clerk</t>
  </si>
  <si>
    <t>Deputy District Clerk II - Crim Case Mgmt</t>
  </si>
  <si>
    <t>Registration Clerk II- MV Counter</t>
  </si>
  <si>
    <t>Deputy District Clerk I - Front Counter Civil/Family</t>
  </si>
  <si>
    <t>02001-0001</t>
  </si>
  <si>
    <t>02001 -  ADMINISTRATIVE SERVICES/0001 -  ADMIN</t>
  </si>
  <si>
    <t>Administration Building Receptionist</t>
  </si>
  <si>
    <t>55020-0001</t>
  </si>
  <si>
    <t>55020 -  CONSTABLE PCT2/0001 -  ADMIN</t>
  </si>
  <si>
    <t>Legal Clerk I </t>
  </si>
  <si>
    <t>57001-0001</t>
  </si>
  <si>
    <t>57001 -  FIRE MARSHAL/0001 -  ADMIN</t>
  </si>
  <si>
    <t>Deputy Fire Marshal</t>
  </si>
  <si>
    <t>75020-0001</t>
  </si>
  <si>
    <t>75020 -  ENGINEERING/0001 -  ADMIN</t>
  </si>
  <si>
    <t>Senior Civil Engineer-Development</t>
  </si>
  <si>
    <t>TB Health Care Analyst</t>
  </si>
  <si>
    <t>1010</t>
  </si>
  <si>
    <t>75001-0001</t>
  </si>
  <si>
    <t>75001 -  ROAD &amp; BRIDGE/0001 -  ADMIN</t>
  </si>
  <si>
    <t>Equipment Operators</t>
  </si>
  <si>
    <t>Title Specialist-  Frisco Counter, QC</t>
  </si>
  <si>
    <t>Deputy Constable</t>
  </si>
  <si>
    <t>24020-0001</t>
  </si>
  <si>
    <t>24020 -  JUSTICE OF THE PEACE PCT2/0001 -  ADMIN</t>
  </si>
  <si>
    <t>Legal Clerk I</t>
  </si>
  <si>
    <t>55040-0001</t>
  </si>
  <si>
    <t>55040 -  CONSTABLE PCT4/0001 -  ADMIN</t>
  </si>
  <si>
    <t>55030-0001</t>
  </si>
  <si>
    <t>55030 -  CONSTABLE PCT3/0001 -  ADMIN</t>
  </si>
  <si>
    <t>55010-0001</t>
  </si>
  <si>
    <t>55010 -  CONSTABLE PCT1/0001 -  ADMIN</t>
  </si>
  <si>
    <t>24010-0001</t>
  </si>
  <si>
    <t>24010 -  JUSTICE OF THE PEACE PCT1/0001 -  ADMIN</t>
  </si>
  <si>
    <t>08060-0001</t>
  </si>
  <si>
    <t>08060 -  COUNTY CLERK PROBATE/MENTAL/0001 -  ADMIN</t>
  </si>
  <si>
    <t>Deputy County Clerk II-Quality Control (2)</t>
  </si>
  <si>
    <t>5990</t>
  </si>
  <si>
    <t>83001-0001</t>
  </si>
  <si>
    <t>83001 -  ANIMAL SHELTER/0001 -  ADMIN</t>
  </si>
  <si>
    <t>Veterinary Technician</t>
  </si>
  <si>
    <t>83030-0001</t>
  </si>
  <si>
    <t>83030 -  ANIMAL CONTROL/0001 -  ADMIN</t>
  </si>
  <si>
    <t>F/T Animal Control Officer</t>
  </si>
  <si>
    <t>Overtime Funds</t>
  </si>
  <si>
    <t>44001-0001</t>
  </si>
  <si>
    <t>44001 -  EQUIPMENT SERVICES/0001 -  ADMIN</t>
  </si>
  <si>
    <t>62090-0001</t>
  </si>
  <si>
    <t>62090 -  INDIGENT DEFENSE COORDINATOR/0001 -  ADMIN</t>
  </si>
  <si>
    <t>Legal Clerk II</t>
  </si>
  <si>
    <t>Deputy District Clerk II - Case Mgmt Warrants/Bond</t>
  </si>
  <si>
    <t>50030-0001</t>
  </si>
  <si>
    <t>50030 -  SO JAIL OPERATIONS/0001 -  ADMIN</t>
  </si>
  <si>
    <t>Jail Case Officer</t>
  </si>
  <si>
    <t>50001-0001</t>
  </si>
  <si>
    <t>50001 -  SHERIFF'S OFFICE/0001 -  ADMIN</t>
  </si>
  <si>
    <t>Deputy Sheriff - GHOST</t>
  </si>
  <si>
    <t>Sergeant - Narcotics</t>
  </si>
  <si>
    <t>21099-0001</t>
  </si>
  <si>
    <t>21099 -  COUNTY COURTS PROBATE/0001 -  ADMIN</t>
  </si>
  <si>
    <t>Court Officer</t>
  </si>
  <si>
    <t>Sergeant - Mental Health</t>
  </si>
  <si>
    <t>Communications Specialist</t>
  </si>
  <si>
    <t>78020-0001</t>
  </si>
  <si>
    <t>78020 -  MYERS PARK FARM MUSEUM/0001 -  ADMIN</t>
  </si>
  <si>
    <t>Change reporting structure for Myers Park Farm Museum</t>
  </si>
  <si>
    <t>35001-0001</t>
  </si>
  <si>
    <t>35001 - DISTRICT ATTORNEY/0001 ADMIN</t>
  </si>
  <si>
    <t>Deputy Misdemeanor Chief - Felony Prosecutor</t>
  </si>
  <si>
    <t>05001-0001</t>
  </si>
  <si>
    <t>05001 -  ELECTIONS/0001 -  ADMIN</t>
  </si>
  <si>
    <t>Elections Training Coordinator</t>
  </si>
  <si>
    <t>Pre-Indictment Public Safety Prosecutor - Felony Prosecutor</t>
  </si>
  <si>
    <t>78001-0001</t>
  </si>
  <si>
    <t>78001 -  MYERS PARK/0001 -  ADMIN</t>
  </si>
  <si>
    <t>Change reporting structure for Myers Park</t>
  </si>
  <si>
    <t xml:space="preserve">Department Move of (1) Housekeeping Day Porter PT </t>
  </si>
  <si>
    <t>Lead Clerk</t>
  </si>
  <si>
    <t>Trimble - 3D Crime Scene Mapping</t>
  </si>
  <si>
    <t>Redaction Software</t>
  </si>
  <si>
    <t>06050-0001</t>
  </si>
  <si>
    <t>06050 -  INFORMATION TECHNOLOGY GIS/0001 -  ADMIN</t>
  </si>
  <si>
    <t>Nearmap Orthophoto Subscription</t>
  </si>
  <si>
    <t>Winter Weather Operations</t>
  </si>
  <si>
    <t xml:space="preserve">Tool Allowance Increase </t>
  </si>
  <si>
    <t>40030-0001</t>
  </si>
  <si>
    <t>40030 -  BUILDING SUPERINTENDENT/0001 -  ADMIN</t>
  </si>
  <si>
    <t>Bluebeam License and Yearly Subscription</t>
  </si>
  <si>
    <t>Education and Conference</t>
  </si>
  <si>
    <t>06019-0009</t>
  </si>
  <si>
    <t>06019 -  IT-SHARED/0009 -  SHARED</t>
  </si>
  <si>
    <t>Yes</t>
  </si>
  <si>
    <t>20060-0001</t>
  </si>
  <si>
    <t>20060 -  COUNTY COURT AT LAW 6/0001 -  ADMIN</t>
  </si>
  <si>
    <t>Increase to Education and Conference</t>
  </si>
  <si>
    <t>25416-0001</t>
  </si>
  <si>
    <t>25416 - 416TH DISTRICT COURT/0001 - ADMIN</t>
  </si>
  <si>
    <t>25417-0001</t>
  </si>
  <si>
    <t>25417 - 417TH DISTRICT COURT/0001 -  ADMIN</t>
  </si>
  <si>
    <t>Oscillating Wall Mount Fans</t>
  </si>
  <si>
    <t>Restoration Budget Line Increase</t>
  </si>
  <si>
    <t>Outer Loop Fund</t>
  </si>
  <si>
    <t>Official Court Reporter</t>
  </si>
  <si>
    <t>Department / Program #</t>
  </si>
  <si>
    <t>ADD? 
(YES / NO)</t>
  </si>
  <si>
    <t>Comments</t>
  </si>
  <si>
    <t>Dept. Priority #</t>
  </si>
  <si>
    <t>Admin Priority #</t>
  </si>
  <si>
    <t>YES</t>
  </si>
  <si>
    <t>One-Time</t>
  </si>
  <si>
    <t>Recurring</t>
  </si>
  <si>
    <t>Total</t>
  </si>
  <si>
    <t>ALL</t>
  </si>
  <si>
    <t>Elected Officials PFP</t>
  </si>
  <si>
    <t>Employee Market Movement (1st paycheck in Jan.)</t>
  </si>
  <si>
    <t>Employee PFP - 3% Average</t>
  </si>
  <si>
    <t>TOTAL BUDGET DEPARTMENT SUPPORTED REQUESTS ADDED TO THE RECOMMENDED BUDGET</t>
  </si>
  <si>
    <t>TOTAL SALARY CHANGES ADDED TO THE RECOMMENDED BUDGET</t>
  </si>
  <si>
    <t>YOUR TOTAL RECOMMENDED GENERAL FUND BUDGET</t>
  </si>
  <si>
    <t>RECOMMENDED BUDGET START</t>
  </si>
  <si>
    <t>Description</t>
  </si>
  <si>
    <t>Supported Requests Added Above</t>
  </si>
  <si>
    <t>Salary Changes Added Above</t>
  </si>
  <si>
    <t>50060-0001</t>
  </si>
  <si>
    <t>50060 -  SHERIFF'S OFFICE FUSION CENTER/0001 -  ADMIN</t>
  </si>
  <si>
    <t>65010-0001</t>
  </si>
  <si>
    <t>65010 - HISTORICAL COMMISION - ADMIN</t>
  </si>
  <si>
    <t>0029</t>
  </si>
  <si>
    <t>50040-0001</t>
  </si>
  <si>
    <t>50040 -  SO COURTHOUSE SECURITY/0001 -  ADMIN</t>
  </si>
  <si>
    <t>1025</t>
  </si>
  <si>
    <t>08040-0001</t>
  </si>
  <si>
    <t>08040 -  COUNTY CLERK RECORDS/0001 -  ADMIN</t>
  </si>
  <si>
    <t>1037</t>
  </si>
  <si>
    <t>35001-0006</t>
  </si>
  <si>
    <t>35001 -  DISTRICT ATTORNEY/0006 -  STATE FORF</t>
  </si>
  <si>
    <t>1060</t>
  </si>
  <si>
    <t>35002-0001</t>
  </si>
  <si>
    <t>35002 -  DA FEDERAL TASK FORCE/0001 -  ADMIN</t>
  </si>
  <si>
    <t>Program Manager - AI Implementations</t>
  </si>
  <si>
    <t>Tyler AI Document Automation</t>
  </si>
  <si>
    <t>Tyler AI Assisted Case Filing Automation</t>
  </si>
  <si>
    <t>AI Assisted Search Engine</t>
  </si>
  <si>
    <t>County Computers</t>
  </si>
  <si>
    <t>Deputy Sheriff - Patrol</t>
  </si>
  <si>
    <t>Jail Sergeant</t>
  </si>
  <si>
    <t>Detention Officer - Classification</t>
  </si>
  <si>
    <t>Detention Officer - Constant Watch</t>
  </si>
  <si>
    <t>Research Analyst</t>
  </si>
  <si>
    <t>Increase in Funding</t>
  </si>
  <si>
    <t>Security Guards</t>
  </si>
  <si>
    <t>Kleio Kofile AI Document Repository</t>
  </si>
  <si>
    <t>Adding Line Items into the Budget</t>
  </si>
  <si>
    <t>Add Line Items to Budget</t>
  </si>
  <si>
    <t>NEUTRAL One-Time</t>
  </si>
  <si>
    <t>NEUTRAL Recurring</t>
  </si>
  <si>
    <t>TOTAL BUDGET DEPARTMENT NEUTRAL REQUESTS ADDED TO THE RECOMMENDED BUDGET</t>
  </si>
  <si>
    <t>NO</t>
  </si>
  <si>
    <t>Neutral Requests Added Above</t>
  </si>
  <si>
    <r>
      <t xml:space="preserve">REVENUE ESTIMATE - OTHER REVENUES </t>
    </r>
    <r>
      <rPr>
        <sz val="8"/>
        <color theme="1"/>
        <rFont val="Calibri"/>
        <family val="2"/>
        <scheme val="minor"/>
      </rPr>
      <t>(FINES, FEES, INTERGOVERNMENTAL, INVESTMENT, ETC.)</t>
    </r>
  </si>
  <si>
    <t>NO NEW REVENUE TAX RATE</t>
  </si>
  <si>
    <t>Tax Rate</t>
  </si>
  <si>
    <t>Revenue Generated</t>
  </si>
  <si>
    <t>TAX RATES BY FUND</t>
  </si>
  <si>
    <t>GENERAL FUND</t>
  </si>
  <si>
    <t>No-New Revenue Rate</t>
  </si>
  <si>
    <t>Total Voter-Approved Rate with unused Increment</t>
  </si>
  <si>
    <t>PERMANENT IMPROVEMENT FUND</t>
  </si>
  <si>
    <t>DEBT SERVICE FUND</t>
  </si>
  <si>
    <t>CURRENT TAX RATE</t>
  </si>
  <si>
    <t>VOTER APPROVAL RATE</t>
  </si>
  <si>
    <t>VOTER APPROVAL PLUS UNUSED INCREMENT RATE</t>
  </si>
  <si>
    <t>NO NEW REVENUE PROPERTY TAX RATE - TOTAL GENERAL FUND REVENUE</t>
  </si>
  <si>
    <t>NO NEW REVENUE TOTAL GENERAL FUND REVENUE</t>
  </si>
  <si>
    <t>CURRENT PROPERTY TAX RATE - TOTAL GENERAL FUND REVENUE</t>
  </si>
  <si>
    <t>CURRENT TAX RATE TOTAL GENERAL FUND REVENUE</t>
  </si>
  <si>
    <t>VOTER APPROVAL PROPERTY TAX RATE - TOTAL GENERAL FUND REVENUE</t>
  </si>
  <si>
    <t>VOTER APPROVAL PLUS UNUSED INCREMENT PROPERTY TAX RATE - TOTAL GENERAL FUND REVENUE</t>
  </si>
  <si>
    <t>TAX RATE NEEDED TO BALANCE YOUR BUDGET</t>
  </si>
  <si>
    <t>NON-DEPARTMNTAL CONTINGENCY</t>
  </si>
  <si>
    <t>Difference between current tax rate and NNR</t>
  </si>
  <si>
    <t>YOUR FINAL TOTAL RECOMMENDED GENERAL FUND BALANCED BUDGET</t>
  </si>
  <si>
    <t>10001-0001</t>
  </si>
  <si>
    <t>EXCESS REVENUES GENERATED USING YOUR TAX RATE</t>
  </si>
  <si>
    <t>The 6-digit tax rate generates more tax dollars that needed for the budget.  This amount will go into non-departmental contingency to balance revenues to expenditures.</t>
  </si>
  <si>
    <t>TRANSFER FROM GENERAL FUND</t>
  </si>
  <si>
    <t>YOUR TOTAL RECOMMENDED ROAD &amp; BRIDGE FUND BUDGET</t>
  </si>
  <si>
    <t>ROAD &amp; BRIDGE FUND REVENUE</t>
  </si>
  <si>
    <t>HEALTHCARE FUND</t>
  </si>
  <si>
    <t>ROAD &amp; BRIDGE FUND</t>
  </si>
  <si>
    <t>YOUR TOTAL RECOMMENDED HEALTHCARE FUND BUDGET</t>
  </si>
  <si>
    <t>HEALTHCARE FUND REVENUE</t>
  </si>
  <si>
    <t>BUDGET DEPARTMENT SUPPORTED REQUESTS (ADMIN PRIORITY ORDER) - GENERAL FUND</t>
  </si>
  <si>
    <t>BUDGET DEPARTMENT NEUTRAL REQUESTS - GENERAL FUND</t>
  </si>
  <si>
    <t>SALARY CHANGES TO INCLUDE IN THE BUDGET - GENERAL FUND</t>
  </si>
  <si>
    <t>YOUR UPDATED TOTAL RECOMMENDED BUDGET - GENERAL FUND</t>
  </si>
  <si>
    <t>REVENUES NEEDED TO BALANCE YOUR GENERAL FUND BUDGET</t>
  </si>
  <si>
    <t>BUDGET DEPARTMENT SUPPORTED REQUESTS (ADMIN PRIORITY ORDER) - ROAD &amp; BRIDGE FUND</t>
  </si>
  <si>
    <t>SALARY CHANGES TO INCLUDE IN THE BUDGET - ROAD &amp; BRIDGE FUND</t>
  </si>
  <si>
    <t>REVENUES NEEDED TO BALANCE YOUR ROAD &amp; BRIDGE FUND BUDGET</t>
  </si>
  <si>
    <t>BUDGET DEPARTMENT SUPPORTED REQUESTS (ADMIN PRIORITY ORDER) - HEALTHCARE FUND</t>
  </si>
  <si>
    <t>SALARY CHANGES TO INCLUDE IN THE BUDGET - HEALTHCARE FUND</t>
  </si>
  <si>
    <t>YOUR UPDATED TOTAL RECOMMENDED BUDGET - HEALTHCARE FUND</t>
  </si>
  <si>
    <t>BUDGET DEPARTMENT SUPPORTED REQUESTS (ADMIN PRIORITY ORDER) - OTHER FUNDS</t>
  </si>
  <si>
    <t>BUDGET DEPARTMENT NEUTRAL REQUESTS - OTHER FUNDS</t>
  </si>
  <si>
    <t>SALARY CHANGES TO INCLUDE IN THE BUDGET - OTHER FUNDS</t>
  </si>
  <si>
    <t>YOUR UPDATED TOTAL RECOMMENDED BUDGET - OTHER FUNDS</t>
  </si>
  <si>
    <t>OTHER FUNDS</t>
  </si>
  <si>
    <t>SELECT OPTIONS BELOW TO BUILD YOUR OWN BUDGET - GENERAL FUND</t>
  </si>
  <si>
    <t>SELECT OPTIONS BELOW TO BUILD YOUR OWN BUDGET - ROAD &amp; BRIDGE FUND</t>
  </si>
  <si>
    <t>SELECT OPTIONS BELOW TO BUILD YOUR OWN BUDGET - HEALTHCARE FUND</t>
  </si>
  <si>
    <t>SELECT OPTIONS BELOW TO BUILD YOUR OWN BUDGET - OTHER FUNDS</t>
  </si>
  <si>
    <t>YOUR TOTAL RECOMMENDED OTHER FUND BUDGET</t>
  </si>
  <si>
    <t>REVENUES NEEDED TO BALANCE YOUR BUDGET - HEALTHCARE FUND</t>
  </si>
  <si>
    <t>REVENUES NEEDED TO BALANCE YOUR BUDGET - OTHER FUNDS</t>
  </si>
  <si>
    <t>OTHER FUNDS REVENUE</t>
  </si>
  <si>
    <t>YOUR TOTAL RECOMMENDED OTHER FUNDS BUDGET</t>
  </si>
  <si>
    <t>PERMENANT IMPROVEMENT FUND</t>
  </si>
  <si>
    <t>3001</t>
  </si>
  <si>
    <t>PROPERTY TAXES</t>
  </si>
  <si>
    <t>COURTHOUSE SECURITY FUND</t>
  </si>
  <si>
    <t>6800</t>
  </si>
  <si>
    <t>CPS BOARD FUND</t>
  </si>
  <si>
    <t>YOUR UPDATED TOTAL RECOMMENDED BUDGET - ROAD &amp; BRIDGE FUND</t>
  </si>
  <si>
    <t>FY 2027 Budget Department Supported Requests</t>
  </si>
  <si>
    <t>Category #</t>
  </si>
  <si>
    <t>Category Description</t>
  </si>
  <si>
    <t>Improving County Internal Infrastructure and Processes</t>
  </si>
  <si>
    <t>supports investments in county human capital and infrastructure; necessary personnel for process improvements</t>
  </si>
  <si>
    <t>General Fund (0001)</t>
  </si>
  <si>
    <t>Healthcare Foundation (1040)</t>
  </si>
  <si>
    <t>Courthouse and Admin Customer Service Improvement</t>
  </si>
  <si>
    <t>supports improvements to Tax Assessor-Collector, County Clerk, and District Clerk offices' customer service needs. Specifically, increasing personnel and infrastructure to reduce wait times</t>
  </si>
  <si>
    <t>Substantiated Need Due to Increased Workload</t>
  </si>
  <si>
    <t>supports departments with needed personnel due to a substantiated increase in workload</t>
  </si>
  <si>
    <t>Road &amp; Bridge Fund (1010)</t>
  </si>
  <si>
    <t>Animal Safety Fund (5990)</t>
  </si>
  <si>
    <t>supports county programs and services through software and capital expenditures</t>
  </si>
  <si>
    <t>Supported for regulatory/statutory compliance</t>
  </si>
  <si>
    <t xml:space="preserve">supports departments meeting regulatory/statutory compliance </t>
  </si>
  <si>
    <t>Other</t>
  </si>
  <si>
    <t>supports departments and county services through a needed solution</t>
  </si>
  <si>
    <t>Department 1 /Program</t>
  </si>
  <si>
    <t>Department 2 / Program</t>
  </si>
  <si>
    <t>Title 1</t>
  </si>
  <si>
    <t>Title 2</t>
  </si>
  <si>
    <t>Department 3 /Program</t>
  </si>
  <si>
    <t>Department 4 / Program</t>
  </si>
  <si>
    <t>Title 4</t>
  </si>
  <si>
    <t>Title 3</t>
  </si>
  <si>
    <t>Department 5 / Program</t>
  </si>
  <si>
    <t>Title 5</t>
  </si>
  <si>
    <t>1. Select "YES" or "NO" in Column L for any items you would like to include in the Recommended Budget.  Each Section will total the items you selected "YES".</t>
  </si>
  <si>
    <t>A FUND</t>
  </si>
  <si>
    <t>Things I want to add go here</t>
  </si>
  <si>
    <t>2. This section will add the total "YES" items above to the Recommended Budget.  Here you can add or subtract items.  Make sure to enter "YES" next to your own additions/subtractions</t>
  </si>
  <si>
    <t>Department Name</t>
  </si>
  <si>
    <t>Things I want to subtract go here</t>
  </si>
  <si>
    <t>3. This section will show you the revenue estimate broken out by Taxes, Transfers from General Fund (if any), and Other Revenues.  It will total your revenues and compare it to the expenditure budget you created above.  The row in green will let you know if you have exceeded your budget, have more revenue than expenditures or have a perfectly balanced budget.</t>
  </si>
  <si>
    <t>4. The tax rate is adopted with 6-digits after the decimal.  The formulas above calculate the tax rate needed to balance your budget.  Due to the 6-digit limitation, there is often a little extra revenue generated. This section shows the extra and places it in contingency as a default.  The location for these extra funds can go wherever you wish.  This is the section to designate where those funds will be budgeted.</t>
  </si>
  <si>
    <t xml:space="preserve">Reorganization (Personnel) for greater efficiency </t>
  </si>
  <si>
    <t>supports department reorganization plans to increase department efficiency or meet changing community/statutory/regulatory needs</t>
  </si>
  <si>
    <t>Non-personnel solutions for greater efficiency</t>
  </si>
  <si>
    <t>FY 2027</t>
  </si>
  <si>
    <t>FY 2028</t>
  </si>
  <si>
    <t>FY 2029</t>
  </si>
  <si>
    <t>FY 2030</t>
  </si>
  <si>
    <t>FY 2031</t>
  </si>
  <si>
    <t>FY 2032</t>
  </si>
  <si>
    <t>M</t>
  </si>
  <si>
    <t>P</t>
  </si>
  <si>
    <t>Build a New Public Works Facility</t>
  </si>
  <si>
    <t>Public-Private Partnership Lease for New Public Works Facility</t>
  </si>
  <si>
    <t>POD Name</t>
  </si>
  <si>
    <t>Personnel - Recurring</t>
  </si>
  <si>
    <t>Non Personnel Recurring</t>
  </si>
  <si>
    <t>Male Acute (31)</t>
  </si>
  <si>
    <t>Male High Acute (19)</t>
  </si>
  <si>
    <t>1-Time Expenditures</t>
  </si>
  <si>
    <t>TOTAL Cost</t>
  </si>
  <si>
    <t>Male Flex 2 (14)</t>
  </si>
  <si>
    <t>Male Flex 3 (14)</t>
  </si>
  <si>
    <t>Male Flex 1 (16)</t>
  </si>
  <si>
    <t>Female Flex 1 (15)</t>
  </si>
  <si>
    <t>Female Flex 2 (15)</t>
  </si>
  <si>
    <t>Clinic (8)</t>
  </si>
  <si>
    <t>Breakroom 2</t>
  </si>
  <si>
    <t>Mattress Storage 2</t>
  </si>
  <si>
    <t>Projected Fiscal Year</t>
  </si>
  <si>
    <t>Department Changes/Additions</t>
  </si>
  <si>
    <r>
      <t xml:space="preserve">FY 2027 Recommended Budget does </t>
    </r>
    <r>
      <rPr>
        <b/>
        <i/>
        <sz val="12"/>
        <color theme="1"/>
        <rFont val="Calibri"/>
        <family val="2"/>
        <scheme val="minor"/>
      </rPr>
      <t>NOT</t>
    </r>
    <r>
      <rPr>
        <i/>
        <sz val="12"/>
        <color theme="1"/>
        <rFont val="Calibri"/>
        <family val="2"/>
        <scheme val="minor"/>
      </rPr>
      <t xml:space="preserve"> currently include opening any new pods. New pods would need to be added to your calculator for them to feed into the "FY 2027 Your Recommended Budget" in Column F of the General Fund 5-Year Estimate. Estimates do not incude Inmate Medical increases.</t>
    </r>
  </si>
  <si>
    <t>10001-0027</t>
  </si>
  <si>
    <t>25000-0009</t>
  </si>
  <si>
    <t>25296-0001</t>
  </si>
  <si>
    <t>25469-0001</t>
  </si>
  <si>
    <t>25496-0001</t>
  </si>
  <si>
    <t>30001-0001</t>
  </si>
  <si>
    <t>40010-0009</t>
  </si>
  <si>
    <t>40030-0009</t>
  </si>
  <si>
    <t>44001-0009 FLEET</t>
  </si>
  <si>
    <t>50002-0001</t>
  </si>
  <si>
    <t>50003-0001</t>
  </si>
  <si>
    <t>62001-0001</t>
  </si>
  <si>
    <t>62010-0001</t>
  </si>
  <si>
    <t>64001-0001</t>
  </si>
  <si>
    <t>64020-0001</t>
  </si>
  <si>
    <t>65030-0001</t>
  </si>
  <si>
    <t>82001-0001</t>
  </si>
  <si>
    <t>0003</t>
  </si>
  <si>
    <t>08040-0001 0003</t>
  </si>
  <si>
    <t>06050-0061</t>
  </si>
  <si>
    <t>10001-0001 RB</t>
  </si>
  <si>
    <t>75001-0001 FLEET</t>
  </si>
  <si>
    <t>1021</t>
  </si>
  <si>
    <t>04030-0001</t>
  </si>
  <si>
    <t>10001-0001 LL</t>
  </si>
  <si>
    <t>1033</t>
  </si>
  <si>
    <t>05020-0001</t>
  </si>
  <si>
    <t>1068</t>
  </si>
  <si>
    <t>40010-8005 CHS</t>
  </si>
  <si>
    <t>5501</t>
  </si>
  <si>
    <t>03020-0018</t>
  </si>
  <si>
    <t>5505</t>
  </si>
  <si>
    <t>03001-0036</t>
  </si>
  <si>
    <t>Furniture for newly elected officials/staff</t>
  </si>
  <si>
    <t>Tuition Reimbursement</t>
  </si>
  <si>
    <t>EOL - VXRail Replacement</t>
  </si>
  <si>
    <t>Microsoft M365 License Migration</t>
  </si>
  <si>
    <t>10001 -  NON-DEPARTMENTAL/0001 -  ADMIN</t>
  </si>
  <si>
    <t>Software Maintenance Increase</t>
  </si>
  <si>
    <t>TIRZ Increase</t>
  </si>
  <si>
    <t>Increase Animal Fund Contribution</t>
  </si>
  <si>
    <t>10001 -  NON-DEPARTMENTAL/0027 - CENTRAL APPRAISAL DISTRICT</t>
  </si>
  <si>
    <t>Central Appraisal District Annual Payment Increase</t>
  </si>
  <si>
    <t>Replacement Vests</t>
  </si>
  <si>
    <t>Title Change/ Program Coordinator to Financial Operations Supervisor</t>
  </si>
  <si>
    <t>25000 - DISTRICT COURTS-SHARED/0009 - SHARED</t>
  </si>
  <si>
    <t>Replacement Taser</t>
  </si>
  <si>
    <t>25296 - 296TH DISTRICT COURT/0001 - ADMIN</t>
  </si>
  <si>
    <t>25469 - 469TH DISTRICT COURT/0001 - ADMIN</t>
  </si>
  <si>
    <t>Replacement Furniture for New Judge</t>
  </si>
  <si>
    <t>30001 -  COUNTY AUDITOR/0001 -  ADMIN</t>
  </si>
  <si>
    <t>Accountant/Auditor</t>
  </si>
  <si>
    <t>Section Leader/Compliance Audit</t>
  </si>
  <si>
    <t>40010 -  FACILITIES &amp; PARKS/0009 -  SHARED</t>
  </si>
  <si>
    <t>Fund Increase - M&amp;O Line Item Increases</t>
  </si>
  <si>
    <t>40030 -  BUILDING SUPERINTENDENT/0009 -  SHARED</t>
  </si>
  <si>
    <t>Utility Space Rent</t>
  </si>
  <si>
    <t>44001 -  EQUIPMENT SERVICES/0009 -  SHARED</t>
  </si>
  <si>
    <t xml:space="preserve">Off Road Equipment Replacement </t>
  </si>
  <si>
    <t>Grounds Equipment Replacement</t>
  </si>
  <si>
    <t>Fleet Replacement - Constable 1 (2-Vehicles)</t>
  </si>
  <si>
    <t>Fleet Replacement - Constable 2 (1-Vehicle)</t>
  </si>
  <si>
    <t>Fleet Replacement - Constable 3 (1-Vehicle)</t>
  </si>
  <si>
    <t>Fleet Replacement - Constable 4 (3-Vehicles)</t>
  </si>
  <si>
    <t>Fleet Replacement - DA (1-Vehicle)</t>
  </si>
  <si>
    <t>Fleet Replacement - Development Services (2-Vehicles)</t>
  </si>
  <si>
    <t>Fleet Replacement - Facilities (7-Vehicles)</t>
  </si>
  <si>
    <t>Fleet Replacement - Healthcare (1-Vehicle)</t>
  </si>
  <si>
    <t>Fleet Replacement - Juvenile Probation (4-Vehicles)</t>
  </si>
  <si>
    <t>Fleet Replacement - Medical Examiner (1-Vehicle)</t>
  </si>
  <si>
    <t>Fleet Replacement - Motorpool (3-Vehicles)</t>
  </si>
  <si>
    <t>Fleet Replacement - Sheriff-Admin (16-Vehicles)</t>
  </si>
  <si>
    <t>Fleet Replacement - Sheriff-Patrol (6-Vehicles)</t>
  </si>
  <si>
    <t>Fleet Replacement - Support Services (1-Vehicle)</t>
  </si>
  <si>
    <t>Replacement Tasers</t>
  </si>
  <si>
    <t>50002 -  SHERIFF'S OFFICE CHILD ABUSE/0001 -  ADMIN</t>
  </si>
  <si>
    <t>50003 -  SO DISPATCH/0001 -  ADMIN</t>
  </si>
  <si>
    <t>Motorola Contract Increase</t>
  </si>
  <si>
    <t>Plano ILA Increase</t>
  </si>
  <si>
    <t>Inmate Food Supplies Increase</t>
  </si>
  <si>
    <t>62001 -  COURT APPT REPRESENTATION/0001 -  ADMIN</t>
  </si>
  <si>
    <t xml:space="preserve">Court Appointed Rep Funding </t>
  </si>
  <si>
    <t>62010 -  COURT APPT REPRESENTATION JUV/0001 -  ADMIN</t>
  </si>
  <si>
    <t>Court Appointed Rep Juvenile Funding</t>
  </si>
  <si>
    <t>64001 -  JUVENILE PROBATION/0001 -  ADMIN</t>
  </si>
  <si>
    <t xml:space="preserve">Techshare Software </t>
  </si>
  <si>
    <t xml:space="preserve">Adolescent Counselor </t>
  </si>
  <si>
    <t>64020 -  JUVENILE DETENTION/0001 -  ADMIN</t>
  </si>
  <si>
    <t>Wellpath - Juvenile Hours</t>
  </si>
  <si>
    <t xml:space="preserve">Lead Juvenile Supervision Officer </t>
  </si>
  <si>
    <t xml:space="preserve">Body Camera Equipment </t>
  </si>
  <si>
    <t xml:space="preserve">In - Car Camera System </t>
  </si>
  <si>
    <t>Laptop - Detention Pods</t>
  </si>
  <si>
    <t>65030 -  OPEN SPACE/0001 -  ADMIN</t>
  </si>
  <si>
    <t>Contract Labor Increase</t>
  </si>
  <si>
    <t>Move Department to General Fund</t>
  </si>
  <si>
    <t>Mowing of Outerloop Increase</t>
  </si>
  <si>
    <t>82001 -  DEVELOPMENT SERVICES/0001 -  ADMIN</t>
  </si>
  <si>
    <t>Contract Labor</t>
  </si>
  <si>
    <t>Line Item Increase for Preservation of Records</t>
  </si>
  <si>
    <t>06050 -  INFORMATION TECHNOLOGY GIS/0061 -  I.T.</t>
  </si>
  <si>
    <t>Increase in Flock Maintenance</t>
  </si>
  <si>
    <t>Fold Down Message Boards</t>
  </si>
  <si>
    <t>Utilities at Valdasta Property</t>
  </si>
  <si>
    <t>Off Road Equipment Replacement</t>
  </si>
  <si>
    <t>Fleet Replacement - Road &amp; Bridge (4-Vehicles, 1-Trailer)</t>
  </si>
  <si>
    <t>04030 -  BUDGET LAW LIBRARY/0001 -  ADMIN</t>
  </si>
  <si>
    <t>Subscription/Contract Increase</t>
  </si>
  <si>
    <t>Westlaw and Lexis Increase</t>
  </si>
  <si>
    <t>05020 -  ELECTIONS CONTRACT/0001 -  ADMIN</t>
  </si>
  <si>
    <t>Payroll Service for Election Workers</t>
  </si>
  <si>
    <t>Add Funds to Existing Line Items</t>
  </si>
  <si>
    <t>College Education Reimbursement</t>
  </si>
  <si>
    <t>Add Funds to Current Line Items</t>
  </si>
  <si>
    <t>40010 - FACILITIES &amp; PARKS/8005 - FAC-BLOOMDALE RD CH</t>
  </si>
  <si>
    <t>Courthouse Scanner Maintenance Increase</t>
  </si>
  <si>
    <t>03020 -  HUMAN RESOURCES RISK MGMT/0018 -  LIABILITY INSURANCE</t>
  </si>
  <si>
    <t>Additional Money for Insurance Premiums</t>
  </si>
  <si>
    <t>Additional Money for Auto Liability</t>
  </si>
  <si>
    <t>03001 -  HUMAN RESOURCES/0036 -  EMPL HEALTH INSUR</t>
  </si>
  <si>
    <t>Additional Money for Administration Fees</t>
  </si>
  <si>
    <t>Additional Money for Prescriptions</t>
  </si>
  <si>
    <t>RECOMMENDED One-Time</t>
  </si>
  <si>
    <t>RECOMMENDED Recurring</t>
  </si>
  <si>
    <t>RECOMMENDED Total</t>
  </si>
  <si>
    <t>BUDGET DEPARTMENT RECOMMENDED REQUESTS (IN DEPARTMENT ORDER) - GENERAL FUND</t>
  </si>
  <si>
    <t>Paid County Benefit</t>
  </si>
  <si>
    <t>No budget impact</t>
  </si>
  <si>
    <t>Per CJIS requirements we cannot run CJIS data on EOL equipment</t>
  </si>
  <si>
    <t>Contracts Increasing</t>
  </si>
  <si>
    <t>Increase TIRZ payments</t>
  </si>
  <si>
    <t>Increase in County Share of Animal Services</t>
  </si>
  <si>
    <t>Increased payment</t>
  </si>
  <si>
    <t>Safety and Security.  Replace expiring tasers</t>
  </si>
  <si>
    <t>Safety and Security.  Replace expiring vests</t>
  </si>
  <si>
    <t>No longer renting space from Healthcare Foundation</t>
  </si>
  <si>
    <t>Annual vehcile replacement.  We stayed within same budgeted amount from previous years.  These vehicles meet standards for replacement. As shown on 8/17 court, keeping equipment longer puts employees at risk.</t>
  </si>
  <si>
    <t>Contract Increasing</t>
  </si>
  <si>
    <t xml:space="preserve">Contracted per meals costs are expected to rise 4% in FY 2027. </t>
  </si>
  <si>
    <t>Agenda item on 8/31 court agenda for budget amendment in the amount of $2 million for adult court representation to meet the current fiscal year expenses.  Added increase for FY 2027 due to continued rising cost of court appointed representation.</t>
  </si>
  <si>
    <t>Agenda item on 8/31 court agenda for budget amendment in the amount of $325,000 for juvenile court representation to meet the current fiscal year expenses.  Added increase for FY 2027 due to continued rising cost of court appointed representation.</t>
  </si>
  <si>
    <t>Approved by Juvenile Board at Public Hearing on July 8th.</t>
  </si>
  <si>
    <r>
      <t xml:space="preserve">TOTAL BUDGET DEPARTMENT RECOMMENDED REQUESTS </t>
    </r>
    <r>
      <rPr>
        <b/>
        <sz val="11"/>
        <color rgb="FFFF0000"/>
        <rFont val="Calibri"/>
        <family val="2"/>
        <scheme val="minor"/>
      </rPr>
      <t>REMOVED</t>
    </r>
    <r>
      <rPr>
        <b/>
        <sz val="11"/>
        <color theme="1"/>
        <rFont val="Calibri"/>
        <family val="2"/>
        <scheme val="minor"/>
      </rPr>
      <t xml:space="preserve"> FROM THE RECOMMENDED BUDGET</t>
    </r>
  </si>
  <si>
    <t>Est. Inmate Health</t>
  </si>
  <si>
    <t>contract increase</t>
  </si>
  <si>
    <t>new property utilities</t>
  </si>
  <si>
    <t>Will improve safety and traffic efficiency through increased visibility and advanced driver warnings.</t>
  </si>
  <si>
    <r>
      <t xml:space="preserve">TOTAL BUDGET DEPARTMENT RECOMMENDED REQUESTS </t>
    </r>
    <r>
      <rPr>
        <b/>
        <sz val="11"/>
        <color rgb="FFFF0000"/>
        <rFont val="Calibri"/>
        <family val="2"/>
        <scheme val="minor"/>
      </rPr>
      <t>REMOVED FROM</t>
    </r>
    <r>
      <rPr>
        <b/>
        <sz val="11"/>
        <color theme="1"/>
        <rFont val="Calibri"/>
        <family val="2"/>
        <scheme val="minor"/>
      </rPr>
      <t xml:space="preserve"> THE RECOMMENDED BUDGET</t>
    </r>
  </si>
  <si>
    <t>Annual vehicle replacement.  We stayed within same budgeted amount from previous years.  These vehicles meet standards for replacement. As shown on 8/17 court, keeping equipment longer puts employees at risk.</t>
  </si>
  <si>
    <t>$1.1 million budget amendment approved on 7/27/2026 court.  Funds needed for increasing utility costs with new buildings coming on as well as increased building maintenance.</t>
  </si>
  <si>
    <t>Open MMH Male Acute (31) POD</t>
  </si>
  <si>
    <t>Open MMH Male Acute (31) POD - Inmate Health</t>
  </si>
  <si>
    <t>10001 -  NON-DEPARTMENTAL/0001 - ADMIN</t>
  </si>
  <si>
    <t>Reduction of Contingency Out of County Housing</t>
  </si>
  <si>
    <t>Elimination of the Sergeant PIO Position</t>
  </si>
  <si>
    <t>Elimination of the Legal Advisor Position</t>
  </si>
  <si>
    <t>Elimination of (2) Airport Deputy Positions</t>
  </si>
  <si>
    <t>Covering FF&amp;E w/ARPA Interest ($99,740)</t>
  </si>
  <si>
    <t>Can be paid with FY 2026 funds (select "NO" so it will not calculate this amount in the FY 2027 budget). Judge Roach is taking his personal furniture.</t>
  </si>
  <si>
    <t>Department Changes/Additions (Eng Division Manager 9 MTHS, Civil Engineer 9 MTHS, Tech I 6 MTHS)</t>
  </si>
  <si>
    <t xml:space="preserve">Open MMH Male Acute (31) POD - 6 MONTHS </t>
  </si>
  <si>
    <t>Current Salary/Benefits</t>
  </si>
  <si>
    <t>(2) Deputy Sheriffs - Patrol</t>
  </si>
  <si>
    <t>(4) Deputy Sheriffs - Patrol</t>
  </si>
  <si>
    <t>(6) Deputy Sheriffs - Patrol</t>
  </si>
  <si>
    <t>Positions 6 Months Funding
Covering FF&amp;E w/ARPA Interest ($99,740)</t>
  </si>
  <si>
    <t>(8) Deputy Sheriffs - Patrol</t>
  </si>
  <si>
    <t>NEUTRAL Total</t>
  </si>
  <si>
    <t>Judge Supplement from $18,000 to $25,000</t>
  </si>
  <si>
    <t>Deputy Constable &amp; Deputy Sheriff @ Grade 556</t>
  </si>
  <si>
    <t>Vote Yes  4-1</t>
  </si>
  <si>
    <t>Employee PFP - 2% Average</t>
  </si>
  <si>
    <t>FY 26</t>
  </si>
  <si>
    <t>FY 27</t>
  </si>
  <si>
    <t>INCLUDE? 
(YES / NO)</t>
  </si>
  <si>
    <t>One-Time 
FY 27 or 26</t>
  </si>
  <si>
    <t>Remove from Recommended Budget</t>
  </si>
  <si>
    <t>Do not make changes here.  This summarizes the top to calculate totals below.</t>
  </si>
  <si>
    <t>ONE-TIME ITEMS TO FUND WITH FY 2026 SAVINGS</t>
  </si>
  <si>
    <t xml:space="preserve">Added to Recommended by County Administrators. Cubicles for staff and new furniture for new court members. </t>
  </si>
  <si>
    <t>0499</t>
  </si>
  <si>
    <t>confidential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</si>
</sst>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4" formatCode="_(&quot;$&quot;* #,##0.00_);_(&quot;$&quot;* \(#,##0.00\);_(&quot;$&quot;* &quot;-&quot;??_);_(@_)"/>
    <numFmt numFmtId="43" formatCode="_(* #,##0.00_);_(* \(#,##0.00\);_(* &quot;-&quot;??_);_(@_)"/>
    <numFmt numFmtId="164" formatCode="&quot;$&quot;#,##0.000000"/>
    <numFmt numFmtId="165" formatCode="&quot;$&quot;#,##0;\(&quot;$&quot;#,##0\)"/>
    <numFmt numFmtId="166" formatCode="&quot;$&quot;#,##0.00;\(&quot;$&quot;#,##0.00\)"/>
    <numFmt numFmtId="167" formatCode="&quot;$&quot;#,##0.00"/>
    <numFmt numFmtId="168" formatCode="_(&quot;$&quot;* #,##0.000000_);_(&quot;$&quot;* \(#,##0.000000\);_(&quot;$&quot;* &quot;-&quot;??_);_(@_)"/>
    <numFmt numFmtId="169" formatCode="&quot;$&quot;#,##0"/>
    <numFmt numFmtId="170" formatCode="_(&quot;$&quot;* #,##0_);_(&quot;$&quot;* \(#,##0\);_(&quot;$&quot;* &quot;-&quot;??_);_(@_)"/>
  </numFmts>
  <fonts count="40"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11"/>
      <name val="Calibri"/>
      <family val="2"/>
      <scheme val="minor"/>
    </font>
    <font>
      <sz val="11"/>
      <color indexed="8"/>
      <name val="Calibri"/>
      <family val="2"/>
      <scheme val="minor"/>
    </font>
    <font>
      <sz val="8"/>
      <color indexed="8"/>
      <name val="Calibri"/>
      <family val="2"/>
      <scheme val="minor"/>
    </font>
    <font>
      <sz val="11"/>
      <name val="Calibri"/>
      <family val="2"/>
      <scheme val="minor"/>
    </font>
    <font>
      <sz val="8"/>
      <name val="Calibri"/>
      <family val="2"/>
      <scheme val="minor"/>
    </font>
    <font>
      <sz val="9"/>
      <color theme="1"/>
      <name val="Calibri"/>
      <family val="2"/>
      <scheme val="minor"/>
    </font>
    <font>
      <b/>
      <sz val="11"/>
      <color theme="1"/>
      <name val="Calibri"/>
      <family val="2"/>
    </font>
    <font>
      <b/>
      <sz val="9"/>
      <name val="Calibri"/>
      <family val="2"/>
      <scheme val="minor"/>
    </font>
    <font>
      <b/>
      <sz val="8"/>
      <name val="Calibri"/>
      <family val="2"/>
      <scheme val="minor"/>
    </font>
    <font>
      <b/>
      <sz val="14"/>
      <color theme="0"/>
      <name val="Calibri"/>
      <family val="2"/>
      <scheme val="minor"/>
    </font>
    <font>
      <sz val="11"/>
      <color theme="0"/>
      <name val="Calibri"/>
      <family val="2"/>
      <scheme val="minor"/>
    </font>
    <font>
      <b/>
      <sz val="14"/>
      <color theme="1"/>
      <name val="Calibri"/>
      <family val="2"/>
      <scheme val="minor"/>
    </font>
    <font>
      <sz val="8"/>
      <color theme="1"/>
      <name val="Calibri"/>
      <family val="2"/>
      <scheme val="minor"/>
    </font>
    <font>
      <b/>
      <sz val="11"/>
      <color indexed="8"/>
      <name val="Calibri"/>
      <family val="2"/>
      <scheme val="minor"/>
    </font>
    <font>
      <b/>
      <sz val="11"/>
      <color theme="6" tint="-0.499984740745262"/>
      <name val="Calibri"/>
      <family val="2"/>
      <scheme val="minor"/>
    </font>
    <font>
      <b/>
      <sz val="11"/>
      <color rgb="FFFF0000"/>
      <name val="Calibri"/>
      <family val="2"/>
      <scheme val="minor"/>
    </font>
    <font>
      <b/>
      <sz val="10"/>
      <color theme="1"/>
      <name val="Calibri"/>
      <family val="2"/>
    </font>
    <font>
      <i/>
      <sz val="11"/>
      <color theme="1"/>
      <name val="Calibri"/>
      <family val="2"/>
      <scheme val="minor"/>
    </font>
    <font>
      <sz val="11"/>
      <color theme="1"/>
      <name val="Calibri"/>
      <family val="2"/>
    </font>
    <font>
      <b/>
      <sz val="20"/>
      <color theme="1"/>
      <name val="Calibri"/>
      <family val="2"/>
    </font>
    <font>
      <b/>
      <sz val="18"/>
      <color theme="1"/>
      <name val="Calibri"/>
      <family val="2"/>
    </font>
    <font>
      <b/>
      <sz val="14"/>
      <color theme="1"/>
      <name val="Calibri"/>
      <family val="2"/>
    </font>
    <font>
      <b/>
      <sz val="12"/>
      <color theme="1"/>
      <name val="Calibri"/>
      <family val="2"/>
    </font>
    <font>
      <i/>
      <sz val="11"/>
      <color theme="1"/>
      <name val="Calibri"/>
      <family val="2"/>
    </font>
    <font>
      <b/>
      <sz val="12"/>
      <color theme="5"/>
      <name val="Calibri"/>
      <family val="2"/>
      <scheme val="minor"/>
    </font>
    <font>
      <b/>
      <sz val="11"/>
      <color theme="3"/>
      <name val="Calibri"/>
      <family val="2"/>
      <scheme val="minor"/>
    </font>
    <font>
      <b/>
      <sz val="18"/>
      <color theme="3"/>
      <name val="Calibri Light"/>
      <family val="2"/>
      <scheme val="major"/>
    </font>
    <font>
      <sz val="11"/>
      <color rgb="FF000000"/>
      <name val="Calibri"/>
      <family val="2"/>
      <scheme val="minor"/>
    </font>
    <font>
      <sz val="10"/>
      <name val="Arial"/>
      <family val="2"/>
    </font>
    <font>
      <i/>
      <sz val="12"/>
      <color theme="1"/>
      <name val="Calibri"/>
      <family val="2"/>
      <scheme val="minor"/>
    </font>
    <font>
      <b/>
      <i/>
      <sz val="12"/>
      <color theme="1"/>
      <name val="Calibri"/>
      <family val="2"/>
      <scheme val="minor"/>
    </font>
    <font>
      <b/>
      <sz val="14"/>
      <name val="Calibri"/>
      <family val="2"/>
      <scheme val="minor"/>
    </font>
    <font>
      <b/>
      <sz val="14"/>
      <color theme="6" tint="-0.499984740745262"/>
      <name val="Calibri"/>
      <family val="2"/>
      <scheme val="minor"/>
    </font>
    <font>
      <sz val="14"/>
      <color theme="1"/>
      <name val="Calibri"/>
      <family val="2"/>
      <scheme val="minor"/>
    </font>
    <font>
      <i/>
      <sz val="11"/>
      <name val="Calibri"/>
      <family val="2"/>
      <scheme val="minor"/>
    </font>
    <font>
      <sz val="14"/>
      <color theme="0"/>
      <name val="Calibri"/>
      <family val="2"/>
      <scheme val="minor"/>
    </font>
  </fonts>
  <fills count="2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4"/>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0"/>
        <bgColor indexed="64"/>
      </patternFill>
    </fill>
    <fill>
      <patternFill patternType="solid">
        <fgColor rgb="FF9F8CB7"/>
        <bgColor indexed="64"/>
      </patternFill>
    </fill>
    <fill>
      <patternFill patternType="solid">
        <fgColor rgb="FFEAEAEA"/>
        <bgColor indexed="64"/>
      </patternFill>
    </fill>
    <fill>
      <patternFill patternType="solid">
        <fgColor theme="4"/>
      </patternFill>
    </fill>
    <fill>
      <patternFill patternType="solid">
        <fgColor theme="9" tint="0.79998168889431442"/>
        <bgColor indexed="64"/>
      </patternFill>
    </fill>
    <fill>
      <patternFill patternType="solid">
        <fgColor theme="6"/>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499984740745262"/>
        <bgColor indexed="64"/>
      </patternFill>
    </fill>
    <fill>
      <patternFill patternType="solid">
        <fgColor theme="5" tint="-0.249977111117893"/>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7">
    <xf numFmtId="0" fontId="0" fillId="0" borderId="0"/>
    <xf numFmtId="44" fontId="1" fillId="0" borderId="0" applyFont="0" applyFill="0" applyBorder="0" applyAlignment="0" applyProtection="0"/>
    <xf numFmtId="0" fontId="3" fillId="0" borderId="0"/>
    <xf numFmtId="0" fontId="22" fillId="0" borderId="0"/>
    <xf numFmtId="44" fontId="22" fillId="0" borderId="0" applyFont="0" applyFill="0" applyBorder="0" applyAlignment="0" applyProtection="0"/>
    <xf numFmtId="0" fontId="30" fillId="0" borderId="0" applyNumberFormat="0" applyFill="0" applyBorder="0" applyAlignment="0" applyProtection="0"/>
    <xf numFmtId="0" fontId="1" fillId="0" borderId="0"/>
    <xf numFmtId="0" fontId="31" fillId="0" borderId="0"/>
    <xf numFmtId="0" fontId="14" fillId="16" borderId="0" applyNumberFormat="0" applyBorder="0" applyAlignment="0" applyProtection="0"/>
    <xf numFmtId="0" fontId="29"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32" fillId="0" borderId="0"/>
    <xf numFmtId="9" fontId="32" fillId="0" borderId="0" applyFont="0" applyFill="0" applyBorder="0" applyAlignment="0" applyProtection="0"/>
    <xf numFmtId="44" fontId="32" fillId="0" borderId="0" applyFont="0" applyFill="0" applyBorder="0" applyAlignment="0" applyProtection="0"/>
  </cellStyleXfs>
  <cellXfs count="430">
    <xf numFmtId="0" fontId="0" fillId="0" borderId="0" xfId="0"/>
    <xf numFmtId="0" fontId="4" fillId="2" borderId="0" xfId="2" applyFont="1" applyFill="1" applyBorder="1" applyAlignment="1">
      <alignment vertical="top"/>
    </xf>
    <xf numFmtId="0" fontId="5" fillId="0" borderId="0" xfId="0" applyFont="1" applyFill="1" applyBorder="1" applyAlignment="1">
      <alignment vertical="top"/>
    </xf>
    <xf numFmtId="0" fontId="8" fillId="0" borderId="0" xfId="2" applyFont="1" applyAlignment="1">
      <alignment horizontal="left" vertical="top"/>
    </xf>
    <xf numFmtId="0" fontId="4" fillId="2" borderId="0" xfId="2" applyFont="1" applyFill="1" applyBorder="1" applyAlignment="1">
      <alignment horizontal="center" vertical="top"/>
    </xf>
    <xf numFmtId="164" fontId="0" fillId="0" borderId="0" xfId="0" applyNumberFormat="1"/>
    <xf numFmtId="0" fontId="7" fillId="2" borderId="1" xfId="2" applyFont="1" applyFill="1" applyBorder="1" applyAlignment="1">
      <alignment vertical="top"/>
    </xf>
    <xf numFmtId="165" fontId="7" fillId="2" borderId="2" xfId="2" applyNumberFormat="1" applyFont="1" applyFill="1" applyBorder="1" applyAlignment="1">
      <alignment horizontal="center" vertical="top"/>
    </xf>
    <xf numFmtId="165" fontId="7" fillId="0" borderId="2" xfId="2" applyNumberFormat="1" applyFont="1" applyFill="1" applyBorder="1" applyAlignment="1">
      <alignment horizontal="center" vertical="top"/>
    </xf>
    <xf numFmtId="166" fontId="7" fillId="0" borderId="2" xfId="2" applyNumberFormat="1" applyFont="1" applyFill="1" applyBorder="1" applyAlignment="1">
      <alignment horizontal="center" vertical="top"/>
    </xf>
    <xf numFmtId="167" fontId="0" fillId="0" borderId="0" xfId="0" applyNumberFormat="1"/>
    <xf numFmtId="0" fontId="9" fillId="0" borderId="0" xfId="0" applyFont="1"/>
    <xf numFmtId="0" fontId="5" fillId="3" borderId="0" xfId="0" applyFont="1" applyFill="1" applyBorder="1" applyAlignment="1">
      <alignment vertical="top"/>
    </xf>
    <xf numFmtId="164" fontId="0" fillId="3" borderId="0" xfId="0" applyNumberFormat="1" applyFill="1"/>
    <xf numFmtId="167" fontId="0" fillId="3" borderId="0" xfId="0" applyNumberFormat="1" applyFill="1"/>
    <xf numFmtId="0" fontId="9" fillId="3" borderId="0" xfId="0" applyFont="1" applyFill="1"/>
    <xf numFmtId="0" fontId="0" fillId="3" borderId="0" xfId="0" applyFill="1"/>
    <xf numFmtId="164" fontId="0" fillId="3" borderId="0" xfId="0" applyNumberFormat="1" applyFont="1" applyFill="1"/>
    <xf numFmtId="0" fontId="7" fillId="3" borderId="0" xfId="2" applyFont="1" applyFill="1" applyBorder="1" applyAlignment="1">
      <alignment horizontal="left" vertical="top"/>
    </xf>
    <xf numFmtId="0" fontId="0" fillId="0" borderId="0" xfId="0" applyFill="1"/>
    <xf numFmtId="0" fontId="5" fillId="3" borderId="0" xfId="0" applyFont="1" applyFill="1" applyBorder="1" applyAlignment="1">
      <alignment horizontal="left" vertical="top" indent="2"/>
    </xf>
    <xf numFmtId="0" fontId="5" fillId="0" borderId="0" xfId="0" applyFont="1" applyFill="1" applyBorder="1" applyAlignment="1">
      <alignment horizontal="left" vertical="top" indent="2"/>
    </xf>
    <xf numFmtId="0" fontId="0" fillId="0" borderId="0" xfId="0" applyAlignment="1">
      <alignment horizontal="left" indent="2"/>
    </xf>
    <xf numFmtId="0" fontId="0" fillId="3" borderId="0" xfId="0" applyFill="1" applyAlignment="1">
      <alignment horizontal="left" indent="2"/>
    </xf>
    <xf numFmtId="0" fontId="17" fillId="0" borderId="0" xfId="0" applyFont="1" applyFill="1" applyBorder="1" applyAlignment="1">
      <alignment vertical="top"/>
    </xf>
    <xf numFmtId="164" fontId="0" fillId="0" borderId="0" xfId="0" applyNumberFormat="1" applyFill="1"/>
    <xf numFmtId="0" fontId="9" fillId="0" borderId="0" xfId="0" applyFont="1" applyFill="1"/>
    <xf numFmtId="169" fontId="0" fillId="0" borderId="0" xfId="0" applyNumberFormat="1"/>
    <xf numFmtId="169" fontId="0" fillId="3" borderId="0" xfId="0" applyNumberFormat="1" applyFill="1"/>
    <xf numFmtId="169" fontId="0" fillId="0" borderId="0" xfId="0" applyNumberFormat="1" applyFill="1"/>
    <xf numFmtId="0" fontId="0" fillId="0" borderId="0" xfId="0" applyProtection="1"/>
    <xf numFmtId="0" fontId="14" fillId="0" borderId="0" xfId="0" applyFont="1" applyProtection="1"/>
    <xf numFmtId="0" fontId="0" fillId="0" borderId="0" xfId="0" applyFill="1" applyProtection="1"/>
    <xf numFmtId="0" fontId="14" fillId="0" borderId="0" xfId="0" applyFont="1" applyFill="1" applyProtection="1"/>
    <xf numFmtId="0" fontId="12" fillId="5" borderId="1" xfId="2" applyFont="1" applyFill="1" applyBorder="1" applyAlignment="1" applyProtection="1">
      <alignment horizontal="center" wrapText="1"/>
    </xf>
    <xf numFmtId="0" fontId="12" fillId="5" borderId="5" xfId="2" applyFont="1" applyFill="1" applyBorder="1" applyAlignment="1" applyProtection="1">
      <alignment horizontal="center" wrapText="1"/>
    </xf>
    <xf numFmtId="0" fontId="4" fillId="5" borderId="5" xfId="2" applyFont="1" applyFill="1" applyBorder="1" applyAlignment="1" applyProtection="1">
      <alignment wrapText="1"/>
    </xf>
    <xf numFmtId="0" fontId="11" fillId="5" borderId="5" xfId="2" applyFont="1" applyFill="1" applyBorder="1" applyAlignment="1" applyProtection="1">
      <alignment horizontal="center" wrapText="1"/>
    </xf>
    <xf numFmtId="44" fontId="11" fillId="5" borderId="5" xfId="1" applyFont="1" applyFill="1" applyBorder="1" applyAlignment="1" applyProtection="1">
      <alignment horizontal="center" wrapText="1"/>
    </xf>
    <xf numFmtId="0" fontId="10" fillId="5" borderId="5" xfId="0" applyFont="1" applyFill="1" applyBorder="1" applyAlignment="1" applyProtection="1">
      <alignment horizontal="center" wrapText="1"/>
    </xf>
    <xf numFmtId="0" fontId="10" fillId="5" borderId="2" xfId="0" applyFont="1" applyFill="1" applyBorder="1" applyAlignment="1" applyProtection="1">
      <alignment horizontal="center" wrapText="1"/>
    </xf>
    <xf numFmtId="0" fontId="1" fillId="0" borderId="4" xfId="0" applyFont="1" applyBorder="1" applyAlignment="1" applyProtection="1">
      <alignment horizontal="center" vertical="center" wrapText="1"/>
    </xf>
    <xf numFmtId="1" fontId="1" fillId="0" borderId="4" xfId="0" quotePrefix="1" applyNumberFormat="1" applyFont="1" applyBorder="1" applyAlignment="1" applyProtection="1">
      <alignment horizontal="right" vertical="top"/>
    </xf>
    <xf numFmtId="0" fontId="1" fillId="0" borderId="4" xfId="0" applyFont="1" applyBorder="1" applyAlignment="1" applyProtection="1">
      <alignment horizontal="center" vertical="top"/>
    </xf>
    <xf numFmtId="0" fontId="1" fillId="0" borderId="4" xfId="0" applyFont="1" applyBorder="1" applyAlignment="1" applyProtection="1">
      <alignment vertical="top"/>
    </xf>
    <xf numFmtId="44" fontId="0" fillId="0" borderId="4" xfId="1" applyFont="1" applyBorder="1" applyAlignment="1" applyProtection="1">
      <alignment horizontal="center" vertical="top"/>
    </xf>
    <xf numFmtId="170" fontId="0" fillId="0" borderId="4" xfId="0" applyNumberFormat="1" applyBorder="1" applyAlignment="1" applyProtection="1">
      <alignment vertical="top"/>
    </xf>
    <xf numFmtId="170" fontId="0" fillId="0" borderId="4" xfId="1" applyNumberFormat="1" applyFont="1" applyBorder="1" applyAlignment="1" applyProtection="1">
      <alignment vertical="top"/>
    </xf>
    <xf numFmtId="0" fontId="1" fillId="0" borderId="4" xfId="0" applyFont="1" applyBorder="1" applyAlignment="1" applyProtection="1">
      <alignment vertical="top" wrapText="1"/>
    </xf>
    <xf numFmtId="0" fontId="1" fillId="0" borderId="4" xfId="0" quotePrefix="1" applyFont="1" applyBorder="1" applyAlignment="1" applyProtection="1">
      <alignment horizontal="center" vertical="top"/>
    </xf>
    <xf numFmtId="1" fontId="1" fillId="0" borderId="4" xfId="0" applyNumberFormat="1" applyFont="1" applyBorder="1" applyAlignment="1" applyProtection="1">
      <alignment horizontal="right" vertical="top"/>
    </xf>
    <xf numFmtId="0" fontId="1" fillId="0" borderId="4" xfId="0" applyFont="1" applyFill="1" applyBorder="1" applyAlignment="1" applyProtection="1">
      <alignment vertical="top" wrapText="1"/>
    </xf>
    <xf numFmtId="0" fontId="1" fillId="0" borderId="4" xfId="0" applyFont="1" applyBorder="1" applyAlignment="1" applyProtection="1">
      <alignment horizontal="center" vertical="top" wrapText="1"/>
    </xf>
    <xf numFmtId="0" fontId="0" fillId="0" borderId="4" xfId="0" applyBorder="1" applyAlignment="1" applyProtection="1">
      <alignment horizontal="center" vertical="top"/>
    </xf>
    <xf numFmtId="0" fontId="0" fillId="0" borderId="4" xfId="0" applyBorder="1" applyAlignment="1" applyProtection="1">
      <alignment vertical="top"/>
    </xf>
    <xf numFmtId="0" fontId="1" fillId="0" borderId="4" xfId="0" applyFont="1" applyFill="1" applyBorder="1" applyAlignment="1" applyProtection="1">
      <alignment horizontal="center" vertical="top"/>
    </xf>
    <xf numFmtId="0" fontId="2" fillId="2" borderId="0" xfId="0" applyFont="1" applyFill="1" applyProtection="1"/>
    <xf numFmtId="0" fontId="2" fillId="2" borderId="0" xfId="0" applyFont="1" applyFill="1" applyAlignment="1" applyProtection="1">
      <alignment horizontal="right"/>
    </xf>
    <xf numFmtId="170" fontId="2" fillId="2" borderId="3" xfId="0" applyNumberFormat="1" applyFont="1" applyFill="1" applyBorder="1" applyAlignment="1" applyProtection="1">
      <alignment vertical="top"/>
    </xf>
    <xf numFmtId="0" fontId="0" fillId="0" borderId="4" xfId="0" applyFont="1" applyBorder="1" applyAlignment="1" applyProtection="1">
      <alignment horizontal="center" vertical="top"/>
    </xf>
    <xf numFmtId="0" fontId="12" fillId="9" borderId="1" xfId="2" applyFont="1" applyFill="1" applyBorder="1" applyAlignment="1" applyProtection="1">
      <alignment horizontal="center" wrapText="1"/>
    </xf>
    <xf numFmtId="0" fontId="12" fillId="9" borderId="5" xfId="2" applyFont="1" applyFill="1" applyBorder="1" applyAlignment="1" applyProtection="1">
      <alignment horizontal="center" wrapText="1"/>
    </xf>
    <xf numFmtId="0" fontId="10" fillId="9" borderId="5" xfId="0" applyFont="1" applyFill="1" applyBorder="1" applyAlignment="1" applyProtection="1">
      <alignment horizontal="center" wrapText="1"/>
    </xf>
    <xf numFmtId="0" fontId="10" fillId="9" borderId="2" xfId="0" applyFont="1" applyFill="1" applyBorder="1" applyAlignment="1" applyProtection="1">
      <alignment horizontal="center" wrapText="1"/>
    </xf>
    <xf numFmtId="44" fontId="0" fillId="0" borderId="4" xfId="0" applyNumberFormat="1" applyBorder="1" applyAlignment="1" applyProtection="1">
      <alignment vertical="top"/>
    </xf>
    <xf numFmtId="168" fontId="0" fillId="0" borderId="4" xfId="0" applyNumberFormat="1" applyBorder="1" applyAlignment="1" applyProtection="1">
      <alignment vertical="top"/>
    </xf>
    <xf numFmtId="170" fontId="2" fillId="11" borderId="3" xfId="0" applyNumberFormat="1" applyFont="1" applyFill="1" applyBorder="1" applyAlignment="1" applyProtection="1">
      <alignment vertical="top"/>
    </xf>
    <xf numFmtId="0" fontId="2" fillId="11" borderId="0" xfId="0" applyFont="1" applyFill="1" applyProtection="1"/>
    <xf numFmtId="170" fontId="2" fillId="2" borderId="0" xfId="0" applyNumberFormat="1" applyFont="1" applyFill="1" applyBorder="1" applyAlignment="1" applyProtection="1">
      <alignment vertical="top"/>
    </xf>
    <xf numFmtId="170" fontId="18" fillId="8" borderId="7" xfId="0" applyNumberFormat="1" applyFont="1" applyFill="1" applyBorder="1" applyAlignment="1" applyProtection="1">
      <alignment vertical="top"/>
    </xf>
    <xf numFmtId="0" fontId="18" fillId="8" borderId="7" xfId="0" applyFont="1" applyFill="1" applyBorder="1" applyProtection="1"/>
    <xf numFmtId="0" fontId="18" fillId="8" borderId="8" xfId="0" applyFont="1" applyFill="1" applyBorder="1" applyProtection="1"/>
    <xf numFmtId="0" fontId="19" fillId="0" borderId="4" xfId="0" applyFont="1" applyBorder="1" applyAlignment="1" applyProtection="1">
      <alignment vertical="top"/>
    </xf>
    <xf numFmtId="0" fontId="0" fillId="0" borderId="4" xfId="0" quotePrefix="1" applyFont="1" applyBorder="1" applyAlignment="1" applyProtection="1">
      <alignment horizontal="center" vertical="top"/>
    </xf>
    <xf numFmtId="0" fontId="12" fillId="13" borderId="0" xfId="2" applyFont="1" applyFill="1" applyBorder="1" applyAlignment="1" applyProtection="1">
      <alignment horizontal="center" wrapText="1"/>
    </xf>
    <xf numFmtId="0" fontId="4" fillId="13" borderId="0" xfId="2" applyFont="1" applyFill="1" applyBorder="1" applyAlignment="1" applyProtection="1">
      <alignment wrapText="1"/>
    </xf>
    <xf numFmtId="0" fontId="11" fillId="13" borderId="0" xfId="2" applyFont="1" applyFill="1" applyBorder="1" applyAlignment="1" applyProtection="1">
      <alignment horizontal="center" wrapText="1"/>
    </xf>
    <xf numFmtId="44" fontId="11" fillId="13" borderId="0" xfId="1" applyFont="1" applyFill="1" applyBorder="1" applyAlignment="1" applyProtection="1">
      <alignment horizontal="center" wrapText="1"/>
    </xf>
    <xf numFmtId="0" fontId="10" fillId="13" borderId="0" xfId="0" applyFont="1" applyFill="1" applyAlignment="1" applyProtection="1">
      <alignment horizontal="center" wrapText="1"/>
    </xf>
    <xf numFmtId="0" fontId="0" fillId="13" borderId="0" xfId="0" applyFill="1" applyProtection="1"/>
    <xf numFmtId="0" fontId="2" fillId="13" borderId="0" xfId="0" applyFont="1" applyFill="1" applyProtection="1"/>
    <xf numFmtId="0" fontId="2" fillId="13" borderId="0" xfId="0" applyFont="1" applyFill="1" applyAlignment="1" applyProtection="1">
      <alignment horizontal="right"/>
    </xf>
    <xf numFmtId="170" fontId="2" fillId="13" borderId="0" xfId="0" applyNumberFormat="1" applyFont="1" applyFill="1" applyBorder="1" applyAlignment="1" applyProtection="1">
      <alignment vertical="top"/>
    </xf>
    <xf numFmtId="44" fontId="0" fillId="0" borderId="4" xfId="1" applyFont="1" applyBorder="1" applyAlignment="1" applyProtection="1">
      <alignment horizontal="center" vertical="top"/>
      <protection locked="0"/>
    </xf>
    <xf numFmtId="0" fontId="1" fillId="0" borderId="4" xfId="0" applyFont="1" applyBorder="1" applyAlignment="1" applyProtection="1">
      <alignment vertical="top"/>
      <protection locked="0"/>
    </xf>
    <xf numFmtId="0" fontId="1" fillId="0" borderId="4" xfId="0" applyFont="1" applyBorder="1" applyAlignment="1" applyProtection="1">
      <alignment vertical="top" wrapText="1"/>
      <protection locked="0"/>
    </xf>
    <xf numFmtId="0" fontId="1" fillId="0" borderId="4" xfId="0" applyFont="1" applyFill="1" applyBorder="1" applyAlignment="1" applyProtection="1">
      <alignment vertical="top" wrapText="1"/>
      <protection locked="0"/>
    </xf>
    <xf numFmtId="0" fontId="1" fillId="0" borderId="4" xfId="0" applyFont="1" applyBorder="1" applyAlignment="1" applyProtection="1">
      <alignment horizontal="center" vertical="top"/>
      <protection locked="0"/>
    </xf>
    <xf numFmtId="170" fontId="0" fillId="0" borderId="4" xfId="0" applyNumberFormat="1" applyBorder="1" applyAlignment="1" applyProtection="1">
      <alignment vertical="top"/>
      <protection locked="0"/>
    </xf>
    <xf numFmtId="170" fontId="0" fillId="0" borderId="4" xfId="1" applyNumberFormat="1" applyFont="1" applyBorder="1" applyAlignment="1" applyProtection="1">
      <alignment vertical="top"/>
      <protection locked="0"/>
    </xf>
    <xf numFmtId="0" fontId="19" fillId="0" borderId="4" xfId="0" applyFont="1" applyBorder="1" applyAlignment="1" applyProtection="1">
      <alignment vertical="top"/>
      <protection locked="0"/>
    </xf>
    <xf numFmtId="0" fontId="0" fillId="0" borderId="4" xfId="0" quotePrefix="1" applyFont="1" applyBorder="1" applyAlignment="1" applyProtection="1">
      <alignment horizontal="center" vertical="top"/>
      <protection locked="0"/>
    </xf>
    <xf numFmtId="1" fontId="1" fillId="0" borderId="4" xfId="0" quotePrefix="1" applyNumberFormat="1" applyFont="1" applyBorder="1" applyAlignment="1" applyProtection="1">
      <alignment horizontal="right" vertical="top"/>
      <protection locked="0"/>
    </xf>
    <xf numFmtId="0" fontId="20" fillId="6" borderId="5" xfId="0" applyFont="1" applyFill="1" applyBorder="1" applyAlignment="1" applyProtection="1">
      <alignment horizontal="center" wrapText="1"/>
    </xf>
    <xf numFmtId="0" fontId="7" fillId="0" borderId="4" xfId="0" applyFont="1" applyBorder="1" applyAlignment="1" applyProtection="1">
      <alignment vertical="top"/>
      <protection locked="0"/>
    </xf>
    <xf numFmtId="1" fontId="0" fillId="0" borderId="4" xfId="0" quotePrefix="1" applyNumberFormat="1" applyFont="1" applyBorder="1" applyAlignment="1" applyProtection="1">
      <alignment horizontal="right" vertical="top"/>
    </xf>
    <xf numFmtId="170" fontId="0" fillId="13" borderId="0" xfId="0" applyNumberFormat="1" applyFill="1" applyProtection="1"/>
    <xf numFmtId="0" fontId="21" fillId="6" borderId="4" xfId="0" applyFont="1" applyFill="1" applyBorder="1" applyAlignment="1" applyProtection="1">
      <alignment horizontal="center" vertical="center" wrapText="1"/>
    </xf>
    <xf numFmtId="1" fontId="21" fillId="6" borderId="4" xfId="0" quotePrefix="1" applyNumberFormat="1" applyFont="1" applyFill="1" applyBorder="1" applyAlignment="1" applyProtection="1">
      <alignment horizontal="right" vertical="top"/>
    </xf>
    <xf numFmtId="0" fontId="21" fillId="6" borderId="4" xfId="0" applyFont="1" applyFill="1" applyBorder="1" applyAlignment="1" applyProtection="1">
      <alignment horizontal="center" vertical="top"/>
    </xf>
    <xf numFmtId="0" fontId="21" fillId="6" borderId="4" xfId="0" applyFont="1" applyFill="1" applyBorder="1" applyAlignment="1" applyProtection="1">
      <alignment vertical="top"/>
    </xf>
    <xf numFmtId="44" fontId="21" fillId="6" borderId="4" xfId="1" applyFont="1" applyFill="1" applyBorder="1" applyAlignment="1" applyProtection="1">
      <alignment horizontal="center" vertical="top"/>
    </xf>
    <xf numFmtId="170" fontId="21" fillId="6" borderId="4" xfId="0" applyNumberFormat="1" applyFont="1" applyFill="1" applyBorder="1" applyAlignment="1" applyProtection="1">
      <alignment vertical="top"/>
    </xf>
    <xf numFmtId="0" fontId="0" fillId="6" borderId="4" xfId="0" applyFont="1" applyFill="1" applyBorder="1" applyAlignment="1" applyProtection="1">
      <alignment vertical="top"/>
      <protection locked="0"/>
    </xf>
    <xf numFmtId="0" fontId="24" fillId="0" borderId="0" xfId="3" applyFont="1" applyAlignment="1" applyProtection="1"/>
    <xf numFmtId="0" fontId="22" fillId="0" borderId="0" xfId="3" applyProtection="1"/>
    <xf numFmtId="0" fontId="25" fillId="14" borderId="6" xfId="3" applyFont="1" applyFill="1" applyBorder="1" applyAlignment="1" applyProtection="1">
      <alignment horizontal="center" vertical="center"/>
    </xf>
    <xf numFmtId="0" fontId="25" fillId="14" borderId="7" xfId="3" applyFont="1" applyFill="1" applyBorder="1" applyAlignment="1" applyProtection="1">
      <alignment horizontal="center"/>
    </xf>
    <xf numFmtId="0" fontId="25" fillId="14" borderId="8" xfId="3" applyFont="1" applyFill="1" applyBorder="1" applyAlignment="1" applyProtection="1">
      <alignment horizontal="center"/>
    </xf>
    <xf numFmtId="0" fontId="26" fillId="15" borderId="9" xfId="3" applyFont="1" applyFill="1" applyBorder="1" applyAlignment="1" applyProtection="1">
      <alignment horizontal="center"/>
    </xf>
    <xf numFmtId="0" fontId="26" fillId="15" borderId="0" xfId="3" applyFont="1" applyFill="1" applyBorder="1" applyProtection="1"/>
    <xf numFmtId="44" fontId="26" fillId="15" borderId="10" xfId="4" applyFont="1" applyFill="1" applyBorder="1" applyAlignment="1" applyProtection="1">
      <alignment horizontal="left" vertical="top"/>
    </xf>
    <xf numFmtId="0" fontId="22" fillId="0" borderId="9" xfId="3" applyBorder="1" applyAlignment="1" applyProtection="1">
      <alignment horizontal="center"/>
    </xf>
    <xf numFmtId="0" fontId="27" fillId="0" borderId="0" xfId="3" applyFont="1" applyBorder="1" applyAlignment="1" applyProtection="1">
      <alignment horizontal="left" wrapText="1"/>
    </xf>
    <xf numFmtId="44" fontId="0" fillId="0" borderId="10" xfId="4" applyFont="1" applyBorder="1" applyAlignment="1" applyProtection="1">
      <alignment horizontal="left" vertical="top"/>
    </xf>
    <xf numFmtId="0" fontId="22" fillId="0" borderId="0" xfId="3" applyFont="1" applyBorder="1" applyAlignment="1" applyProtection="1">
      <alignment horizontal="right" wrapText="1"/>
    </xf>
    <xf numFmtId="0" fontId="27" fillId="0" borderId="0" xfId="3" applyFont="1" applyBorder="1" applyAlignment="1" applyProtection="1">
      <alignment horizontal="right" wrapText="1"/>
    </xf>
    <xf numFmtId="0" fontId="26" fillId="3" borderId="9" xfId="3" applyFont="1" applyFill="1" applyBorder="1" applyAlignment="1" applyProtection="1">
      <alignment horizontal="center"/>
    </xf>
    <xf numFmtId="0" fontId="26" fillId="3" borderId="0" xfId="3" applyFont="1" applyFill="1" applyBorder="1" applyProtection="1"/>
    <xf numFmtId="44" fontId="26" fillId="3" borderId="10" xfId="4" applyFont="1" applyFill="1" applyBorder="1" applyAlignment="1" applyProtection="1">
      <alignment horizontal="left" vertical="top"/>
    </xf>
    <xf numFmtId="0" fontId="10" fillId="0" borderId="9" xfId="3" applyFont="1" applyBorder="1" applyAlignment="1" applyProtection="1">
      <alignment horizontal="center"/>
    </xf>
    <xf numFmtId="0" fontId="27" fillId="0" borderId="0" xfId="3" applyFont="1" applyBorder="1" applyProtection="1"/>
    <xf numFmtId="0" fontId="22" fillId="0" borderId="11" xfId="3" applyBorder="1" applyAlignment="1" applyProtection="1">
      <alignment horizontal="center"/>
    </xf>
    <xf numFmtId="0" fontId="22" fillId="0" borderId="12" xfId="3" applyBorder="1" applyProtection="1"/>
    <xf numFmtId="44" fontId="26" fillId="0" borderId="13" xfId="4" applyFont="1" applyBorder="1" applyAlignment="1" applyProtection="1">
      <alignment horizontal="left" vertical="top"/>
    </xf>
    <xf numFmtId="44" fontId="22" fillId="0" borderId="0" xfId="3" applyNumberFormat="1" applyProtection="1"/>
    <xf numFmtId="44" fontId="10" fillId="0" borderId="14" xfId="3" applyNumberFormat="1" applyFont="1" applyBorder="1" applyProtection="1"/>
    <xf numFmtId="0" fontId="0" fillId="0" borderId="4" xfId="0" applyFont="1" applyBorder="1" applyAlignment="1" applyProtection="1">
      <alignment vertical="top"/>
    </xf>
    <xf numFmtId="0" fontId="0" fillId="0" borderId="4" xfId="0" applyFont="1" applyBorder="1" applyAlignment="1" applyProtection="1">
      <alignment vertical="top" wrapText="1"/>
    </xf>
    <xf numFmtId="0" fontId="0" fillId="0" borderId="4" xfId="0" applyFont="1" applyBorder="1" applyAlignment="1" applyProtection="1">
      <alignment horizontal="center" vertical="top"/>
      <protection locked="0"/>
    </xf>
    <xf numFmtId="0" fontId="2" fillId="5" borderId="0" xfId="0" applyFont="1" applyFill="1" applyAlignment="1">
      <alignment horizontal="center"/>
    </xf>
    <xf numFmtId="0" fontId="0" fillId="8" borderId="0" xfId="0" applyFill="1"/>
    <xf numFmtId="44" fontId="0" fillId="8" borderId="0" xfId="1" applyFont="1" applyFill="1"/>
    <xf numFmtId="44" fontId="0" fillId="0" borderId="0" xfId="1" applyFont="1"/>
    <xf numFmtId="44" fontId="0" fillId="0" borderId="0" xfId="0" applyNumberFormat="1"/>
    <xf numFmtId="44" fontId="2" fillId="0" borderId="5" xfId="0" applyNumberFormat="1" applyFont="1" applyBorder="1"/>
    <xf numFmtId="0" fontId="0" fillId="0" borderId="0" xfId="0" applyAlignment="1">
      <alignment horizontal="center"/>
    </xf>
    <xf numFmtId="44" fontId="0" fillId="8" borderId="0" xfId="0" applyNumberFormat="1" applyFill="1"/>
    <xf numFmtId="0" fontId="12" fillId="19" borderId="1" xfId="2" applyFont="1" applyFill="1" applyBorder="1" applyAlignment="1" applyProtection="1">
      <alignment horizontal="center" wrapText="1"/>
    </xf>
    <xf numFmtId="0" fontId="12" fillId="19" borderId="5" xfId="2" applyFont="1" applyFill="1" applyBorder="1" applyAlignment="1" applyProtection="1">
      <alignment horizontal="center" wrapText="1"/>
    </xf>
    <xf numFmtId="0" fontId="4" fillId="19" borderId="5" xfId="2" applyFont="1" applyFill="1" applyBorder="1" applyAlignment="1" applyProtection="1">
      <alignment wrapText="1"/>
    </xf>
    <xf numFmtId="0" fontId="11" fillId="19" borderId="5" xfId="2" applyFont="1" applyFill="1" applyBorder="1" applyAlignment="1" applyProtection="1">
      <alignment horizontal="center" wrapText="1"/>
    </xf>
    <xf numFmtId="44" fontId="11" fillId="19" borderId="5" xfId="1" applyFont="1" applyFill="1" applyBorder="1" applyAlignment="1" applyProtection="1">
      <alignment horizontal="center" wrapText="1"/>
    </xf>
    <xf numFmtId="0" fontId="10" fillId="19" borderId="5" xfId="0" applyFont="1" applyFill="1" applyBorder="1" applyAlignment="1" applyProtection="1">
      <alignment horizontal="center" wrapText="1"/>
    </xf>
    <xf numFmtId="0" fontId="10" fillId="19" borderId="2" xfId="0" applyFont="1" applyFill="1" applyBorder="1" applyAlignment="1" applyProtection="1">
      <alignment horizontal="center" wrapText="1"/>
    </xf>
    <xf numFmtId="0" fontId="2" fillId="19" borderId="0" xfId="0" applyFont="1" applyFill="1" applyProtection="1"/>
    <xf numFmtId="0" fontId="2" fillId="19" borderId="0" xfId="0" applyFont="1" applyFill="1" applyAlignment="1" applyProtection="1">
      <alignment horizontal="right"/>
    </xf>
    <xf numFmtId="170" fontId="2" fillId="19" borderId="3" xfId="0" applyNumberFormat="1" applyFont="1" applyFill="1" applyBorder="1" applyAlignment="1" applyProtection="1">
      <alignment vertical="top"/>
    </xf>
    <xf numFmtId="0" fontId="0" fillId="0" borderId="4" xfId="0" quotePrefix="1" applyFont="1" applyBorder="1" applyAlignment="1" applyProtection="1">
      <alignment vertical="top" wrapText="1"/>
    </xf>
    <xf numFmtId="44" fontId="2" fillId="0" borderId="0" xfId="0" applyNumberFormat="1" applyFont="1" applyBorder="1"/>
    <xf numFmtId="0" fontId="0" fillId="0" borderId="4" xfId="0" applyFont="1" applyBorder="1" applyAlignment="1" applyProtection="1">
      <alignment vertical="top" wrapText="1"/>
      <protection locked="0"/>
    </xf>
    <xf numFmtId="0" fontId="12" fillId="5" borderId="18" xfId="2" applyFont="1" applyFill="1" applyBorder="1" applyAlignment="1" applyProtection="1">
      <alignment horizontal="center" wrapText="1"/>
    </xf>
    <xf numFmtId="0" fontId="12" fillId="5" borderId="3" xfId="2" applyFont="1" applyFill="1" applyBorder="1" applyAlignment="1" applyProtection="1">
      <alignment horizontal="center" wrapText="1"/>
    </xf>
    <xf numFmtId="0" fontId="4" fillId="5" borderId="3" xfId="2" applyFont="1" applyFill="1" applyBorder="1" applyAlignment="1" applyProtection="1">
      <alignment wrapText="1"/>
    </xf>
    <xf numFmtId="0" fontId="11" fillId="5" borderId="3" xfId="2" applyFont="1" applyFill="1" applyBorder="1" applyAlignment="1" applyProtection="1">
      <alignment horizontal="center" wrapText="1"/>
    </xf>
    <xf numFmtId="0" fontId="10" fillId="5" borderId="3" xfId="0" applyFont="1" applyFill="1" applyBorder="1" applyAlignment="1" applyProtection="1">
      <alignment horizontal="center" wrapText="1"/>
    </xf>
    <xf numFmtId="0" fontId="20" fillId="6" borderId="3" xfId="0" applyFont="1" applyFill="1" applyBorder="1" applyAlignment="1" applyProtection="1">
      <alignment horizontal="center" wrapText="1"/>
    </xf>
    <xf numFmtId="0" fontId="10" fillId="5" borderId="19" xfId="0" applyFont="1" applyFill="1" applyBorder="1" applyAlignment="1" applyProtection="1">
      <alignment horizontal="center" wrapText="1"/>
    </xf>
    <xf numFmtId="0" fontId="1" fillId="0" borderId="16" xfId="0" applyFont="1" applyBorder="1" applyAlignment="1" applyProtection="1">
      <alignment horizontal="center" vertical="center" wrapText="1"/>
    </xf>
    <xf numFmtId="1" fontId="1" fillId="0" borderId="16" xfId="0" quotePrefix="1" applyNumberFormat="1" applyFont="1" applyBorder="1" applyAlignment="1" applyProtection="1">
      <alignment horizontal="right" vertical="top"/>
    </xf>
    <xf numFmtId="0" fontId="0" fillId="0" borderId="16" xfId="0" applyFont="1" applyBorder="1" applyAlignment="1" applyProtection="1">
      <alignment horizontal="center" vertical="top"/>
    </xf>
    <xf numFmtId="170" fontId="0" fillId="0" borderId="16" xfId="0" applyNumberFormat="1" applyBorder="1" applyAlignment="1" applyProtection="1">
      <alignment vertical="top"/>
    </xf>
    <xf numFmtId="170" fontId="0" fillId="0" borderId="16" xfId="1" applyNumberFormat="1" applyFont="1" applyBorder="1" applyAlignment="1" applyProtection="1">
      <alignment vertical="top"/>
    </xf>
    <xf numFmtId="44" fontId="0" fillId="0" borderId="16" xfId="1" applyFont="1" applyBorder="1" applyAlignment="1" applyProtection="1">
      <alignment horizontal="center" vertical="top"/>
      <protection locked="0"/>
    </xf>
    <xf numFmtId="0" fontId="1" fillId="0" borderId="16" xfId="0" applyFont="1" applyBorder="1" applyAlignment="1" applyProtection="1">
      <alignment vertical="top" wrapText="1"/>
      <protection locked="0"/>
    </xf>
    <xf numFmtId="0" fontId="1" fillId="0" borderId="16" xfId="0" applyFont="1" applyBorder="1" applyAlignment="1" applyProtection="1">
      <alignment vertical="top"/>
      <protection locked="0"/>
    </xf>
    <xf numFmtId="0" fontId="1" fillId="20" borderId="22" xfId="0" applyFont="1" applyFill="1" applyBorder="1" applyAlignment="1" applyProtection="1">
      <alignment horizontal="center" vertical="center" wrapText="1"/>
    </xf>
    <xf numFmtId="1" fontId="1" fillId="20" borderId="23" xfId="0" quotePrefix="1" applyNumberFormat="1" applyFont="1" applyFill="1" applyBorder="1" applyAlignment="1" applyProtection="1">
      <alignment horizontal="right" vertical="top"/>
    </xf>
    <xf numFmtId="0" fontId="0" fillId="20" borderId="23" xfId="0" applyFont="1" applyFill="1" applyBorder="1" applyAlignment="1" applyProtection="1">
      <alignment horizontal="center" vertical="top"/>
    </xf>
    <xf numFmtId="170" fontId="0" fillId="20" borderId="23" xfId="0" applyNumberFormat="1" applyFill="1" applyBorder="1" applyAlignment="1" applyProtection="1">
      <alignment vertical="top"/>
    </xf>
    <xf numFmtId="170" fontId="0" fillId="20" borderId="23" xfId="1" applyNumberFormat="1" applyFont="1" applyFill="1" applyBorder="1" applyAlignment="1" applyProtection="1">
      <alignment vertical="top"/>
    </xf>
    <xf numFmtId="44" fontId="0" fillId="20" borderId="23" xfId="1" applyFont="1" applyFill="1" applyBorder="1" applyAlignment="1" applyProtection="1">
      <alignment horizontal="center" vertical="top"/>
      <protection locked="0"/>
    </xf>
    <xf numFmtId="0" fontId="1" fillId="20" borderId="27" xfId="0" applyFont="1" applyFill="1" applyBorder="1" applyAlignment="1" applyProtection="1">
      <alignment vertical="top" wrapText="1"/>
      <protection locked="0"/>
    </xf>
    <xf numFmtId="0" fontId="1" fillId="20" borderId="28" xfId="0" applyFont="1" applyFill="1" applyBorder="1" applyAlignment="1" applyProtection="1">
      <alignment horizontal="center" vertical="center" wrapText="1"/>
    </xf>
    <xf numFmtId="1" fontId="1" fillId="20" borderId="29" xfId="0" quotePrefix="1" applyNumberFormat="1" applyFont="1" applyFill="1" applyBorder="1" applyAlignment="1" applyProtection="1">
      <alignment horizontal="right" vertical="top"/>
    </xf>
    <xf numFmtId="0" fontId="0" fillId="20" borderId="29" xfId="0" applyFont="1" applyFill="1" applyBorder="1" applyAlignment="1" applyProtection="1">
      <alignment horizontal="center" vertical="top"/>
    </xf>
    <xf numFmtId="170" fontId="0" fillId="20" borderId="29" xfId="0" applyNumberFormat="1" applyFill="1" applyBorder="1" applyAlignment="1" applyProtection="1">
      <alignment vertical="top"/>
    </xf>
    <xf numFmtId="170" fontId="0" fillId="20" borderId="29" xfId="1" applyNumberFormat="1" applyFont="1" applyFill="1" applyBorder="1" applyAlignment="1" applyProtection="1">
      <alignment vertical="top"/>
    </xf>
    <xf numFmtId="44" fontId="0" fillId="20" borderId="29" xfId="1" applyFont="1" applyFill="1" applyBorder="1" applyAlignment="1" applyProtection="1">
      <alignment horizontal="center" vertical="top"/>
      <protection locked="0"/>
    </xf>
    <xf numFmtId="0" fontId="1" fillId="20" borderId="32" xfId="0" applyFont="1" applyFill="1" applyBorder="1" applyAlignment="1" applyProtection="1">
      <alignment vertical="top" wrapText="1"/>
      <protection locked="0"/>
    </xf>
    <xf numFmtId="0" fontId="1" fillId="17" borderId="22" xfId="0" applyFont="1" applyFill="1" applyBorder="1" applyAlignment="1" applyProtection="1">
      <alignment horizontal="center" vertical="top" wrapText="1"/>
    </xf>
    <xf numFmtId="1" fontId="1" fillId="17" borderId="23" xfId="0" quotePrefix="1" applyNumberFormat="1" applyFont="1" applyFill="1" applyBorder="1" applyAlignment="1" applyProtection="1">
      <alignment horizontal="right" vertical="top"/>
    </xf>
    <xf numFmtId="0" fontId="0" fillId="17" borderId="23" xfId="0" applyFont="1" applyFill="1" applyBorder="1" applyAlignment="1" applyProtection="1">
      <alignment horizontal="center" vertical="top"/>
    </xf>
    <xf numFmtId="170" fontId="0" fillId="17" borderId="23" xfId="0" applyNumberFormat="1" applyFill="1" applyBorder="1" applyAlignment="1" applyProtection="1">
      <alignment vertical="top"/>
    </xf>
    <xf numFmtId="170" fontId="0" fillId="17" borderId="23" xfId="1" applyNumberFormat="1" applyFont="1" applyFill="1" applyBorder="1" applyAlignment="1" applyProtection="1">
      <alignment vertical="top"/>
    </xf>
    <xf numFmtId="44" fontId="0" fillId="17" borderId="23" xfId="1" applyFont="1" applyFill="1" applyBorder="1" applyAlignment="1" applyProtection="1">
      <alignment horizontal="center" vertical="top"/>
      <protection locked="0"/>
    </xf>
    <xf numFmtId="0" fontId="1" fillId="17" borderId="27" xfId="0" applyFont="1" applyFill="1" applyBorder="1" applyAlignment="1" applyProtection="1">
      <alignment vertical="top" wrapText="1"/>
      <protection locked="0"/>
    </xf>
    <xf numFmtId="0" fontId="1" fillId="17" borderId="28" xfId="0" applyFont="1" applyFill="1" applyBorder="1" applyAlignment="1" applyProtection="1">
      <alignment horizontal="center" vertical="center" wrapText="1"/>
    </xf>
    <xf numFmtId="1" fontId="1" fillId="17" borderId="29" xfId="0" quotePrefix="1" applyNumberFormat="1" applyFont="1" applyFill="1" applyBorder="1" applyAlignment="1" applyProtection="1">
      <alignment horizontal="right" vertical="top"/>
    </xf>
    <xf numFmtId="0" fontId="0" fillId="17" borderId="29" xfId="0" applyFont="1" applyFill="1" applyBorder="1" applyAlignment="1" applyProtection="1">
      <alignment horizontal="center" vertical="top"/>
    </xf>
    <xf numFmtId="170" fontId="0" fillId="17" borderId="29" xfId="0" applyNumberFormat="1" applyFill="1" applyBorder="1" applyAlignment="1" applyProtection="1">
      <alignment vertical="top"/>
    </xf>
    <xf numFmtId="170" fontId="0" fillId="17" borderId="29" xfId="1" applyNumberFormat="1" applyFont="1" applyFill="1" applyBorder="1" applyAlignment="1" applyProtection="1">
      <alignment vertical="top"/>
    </xf>
    <xf numFmtId="44" fontId="0" fillId="17" borderId="29" xfId="1" applyFont="1" applyFill="1" applyBorder="1" applyAlignment="1" applyProtection="1">
      <alignment horizontal="center" vertical="top"/>
      <protection locked="0"/>
    </xf>
    <xf numFmtId="0" fontId="1" fillId="17" borderId="32" xfId="0" applyFont="1" applyFill="1" applyBorder="1" applyAlignment="1" applyProtection="1">
      <alignment vertical="top" wrapText="1"/>
      <protection locked="0"/>
    </xf>
    <xf numFmtId="44" fontId="0" fillId="0" borderId="4" xfId="1" applyFont="1" applyFill="1" applyBorder="1" applyAlignment="1" applyProtection="1">
      <alignment horizontal="center" vertical="top"/>
      <protection locked="0"/>
    </xf>
    <xf numFmtId="44" fontId="0" fillId="17" borderId="24" xfId="1" applyFont="1" applyFill="1" applyBorder="1" applyAlignment="1" applyProtection="1">
      <alignment horizontal="center" vertical="top"/>
    </xf>
    <xf numFmtId="44" fontId="0" fillId="17" borderId="30" xfId="1" applyFont="1" applyFill="1" applyBorder="1" applyAlignment="1" applyProtection="1">
      <alignment horizontal="center" vertical="top"/>
    </xf>
    <xf numFmtId="44" fontId="0" fillId="20" borderId="24" xfId="1" applyFont="1" applyFill="1" applyBorder="1" applyAlignment="1" applyProtection="1">
      <alignment horizontal="center" vertical="top"/>
    </xf>
    <xf numFmtId="44" fontId="0" fillId="20" borderId="30" xfId="1" applyFont="1" applyFill="1" applyBorder="1" applyAlignment="1" applyProtection="1">
      <alignment horizontal="center" vertical="top"/>
    </xf>
    <xf numFmtId="44" fontId="0" fillId="0" borderId="16" xfId="1" applyFont="1" applyBorder="1" applyAlignment="1" applyProtection="1">
      <alignment horizontal="center" vertical="top"/>
    </xf>
    <xf numFmtId="0" fontId="0" fillId="0" borderId="4" xfId="0" applyFont="1" applyFill="1" applyBorder="1" applyAlignment="1" applyProtection="1">
      <alignment vertical="top" wrapText="1"/>
    </xf>
    <xf numFmtId="0" fontId="0" fillId="0" borderId="16" xfId="0" applyFont="1" applyBorder="1" applyAlignment="1" applyProtection="1">
      <alignment horizontal="center" vertical="top"/>
      <protection locked="0"/>
    </xf>
    <xf numFmtId="170" fontId="0" fillId="0" borderId="16" xfId="0" applyNumberFormat="1" applyBorder="1" applyAlignment="1" applyProtection="1">
      <alignment vertical="top"/>
      <protection locked="0"/>
    </xf>
    <xf numFmtId="170" fontId="0" fillId="0" borderId="16" xfId="1" applyNumberFormat="1" applyFont="1" applyBorder="1" applyAlignment="1" applyProtection="1">
      <alignment vertical="top"/>
      <protection locked="0"/>
    </xf>
    <xf numFmtId="44" fontId="0" fillId="0" borderId="16" xfId="1" applyFont="1" applyFill="1" applyBorder="1" applyAlignment="1" applyProtection="1">
      <alignment horizontal="center" vertical="top"/>
      <protection locked="0"/>
    </xf>
    <xf numFmtId="0" fontId="1" fillId="0" borderId="15" xfId="0" applyFont="1" applyBorder="1" applyAlignment="1" applyProtection="1">
      <alignment horizontal="center" vertical="center" wrapText="1"/>
    </xf>
    <xf numFmtId="1" fontId="1" fillId="0" borderId="15" xfId="0" quotePrefix="1" applyNumberFormat="1" applyFont="1" applyBorder="1" applyAlignment="1" applyProtection="1">
      <alignment horizontal="right" vertical="top"/>
    </xf>
    <xf numFmtId="0" fontId="0" fillId="0" borderId="15" xfId="0" applyFont="1" applyBorder="1" applyAlignment="1" applyProtection="1">
      <alignment horizontal="center" vertical="top"/>
      <protection locked="0"/>
    </xf>
    <xf numFmtId="44" fontId="0" fillId="0" borderId="15" xfId="1" applyFont="1" applyBorder="1" applyAlignment="1" applyProtection="1">
      <alignment horizontal="center" vertical="top"/>
      <protection locked="0"/>
    </xf>
    <xf numFmtId="44" fontId="0" fillId="0" borderId="15" xfId="1" applyFont="1" applyFill="1" applyBorder="1" applyAlignment="1" applyProtection="1">
      <alignment horizontal="center" vertical="top"/>
      <protection locked="0"/>
    </xf>
    <xf numFmtId="0" fontId="0" fillId="0" borderId="15" xfId="0" applyFont="1" applyBorder="1" applyAlignment="1" applyProtection="1">
      <alignment vertical="top" wrapText="1"/>
      <protection locked="0"/>
    </xf>
    <xf numFmtId="0" fontId="1" fillId="3" borderId="22" xfId="0" applyFont="1" applyFill="1" applyBorder="1" applyAlignment="1" applyProtection="1">
      <alignment horizontal="center" vertical="top" wrapText="1"/>
    </xf>
    <xf numFmtId="1" fontId="1" fillId="3" borderId="23" xfId="0" quotePrefix="1" applyNumberFormat="1" applyFont="1" applyFill="1" applyBorder="1" applyAlignment="1" applyProtection="1">
      <alignment horizontal="right" vertical="top"/>
    </xf>
    <xf numFmtId="0" fontId="0" fillId="3" borderId="23" xfId="0" applyFont="1" applyFill="1" applyBorder="1" applyAlignment="1" applyProtection="1">
      <alignment horizontal="center" vertical="top"/>
      <protection locked="0"/>
    </xf>
    <xf numFmtId="44" fontId="0" fillId="3" borderId="23" xfId="1" applyFont="1" applyFill="1" applyBorder="1" applyAlignment="1" applyProtection="1">
      <alignment horizontal="center" vertical="top"/>
      <protection locked="0"/>
    </xf>
    <xf numFmtId="0" fontId="0" fillId="3" borderId="27" xfId="0" applyFont="1" applyFill="1" applyBorder="1" applyAlignment="1" applyProtection="1">
      <alignment vertical="top" wrapText="1"/>
      <protection locked="0"/>
    </xf>
    <xf numFmtId="0" fontId="1" fillId="3" borderId="33" xfId="0" applyFont="1" applyFill="1" applyBorder="1" applyAlignment="1" applyProtection="1">
      <alignment horizontal="center" vertical="center" wrapText="1"/>
    </xf>
    <xf numFmtId="1" fontId="1" fillId="3" borderId="4" xfId="0" quotePrefix="1" applyNumberFormat="1" applyFont="1" applyFill="1" applyBorder="1" applyAlignment="1" applyProtection="1">
      <alignment horizontal="right" vertical="top"/>
    </xf>
    <xf numFmtId="0" fontId="0" fillId="3" borderId="4" xfId="0" applyFont="1" applyFill="1" applyBorder="1" applyAlignment="1" applyProtection="1">
      <alignment horizontal="center" vertical="top"/>
      <protection locked="0"/>
    </xf>
    <xf numFmtId="44" fontId="0" fillId="3" borderId="4" xfId="1" applyFont="1" applyFill="1" applyBorder="1" applyAlignment="1" applyProtection="1">
      <alignment horizontal="center" vertical="top"/>
      <protection locked="0"/>
    </xf>
    <xf numFmtId="0" fontId="0" fillId="3" borderId="34" xfId="0" applyFont="1" applyFill="1" applyBorder="1" applyAlignment="1" applyProtection="1">
      <alignment vertical="top" wrapText="1"/>
      <protection locked="0"/>
    </xf>
    <xf numFmtId="0" fontId="1" fillId="3" borderId="28" xfId="0" applyFont="1" applyFill="1" applyBorder="1" applyAlignment="1" applyProtection="1">
      <alignment horizontal="center" vertical="center" wrapText="1"/>
    </xf>
    <xf numFmtId="1" fontId="1" fillId="3" borderId="29" xfId="0" quotePrefix="1" applyNumberFormat="1" applyFont="1" applyFill="1" applyBorder="1" applyAlignment="1" applyProtection="1">
      <alignment horizontal="right" vertical="top"/>
    </xf>
    <xf numFmtId="0" fontId="0" fillId="3" borderId="29" xfId="0" applyFont="1" applyFill="1" applyBorder="1" applyAlignment="1" applyProtection="1">
      <alignment horizontal="center" vertical="top"/>
      <protection locked="0"/>
    </xf>
    <xf numFmtId="44" fontId="0" fillId="3" borderId="29" xfId="1" applyFont="1" applyFill="1" applyBorder="1" applyAlignment="1" applyProtection="1">
      <alignment horizontal="center" vertical="top"/>
      <protection locked="0"/>
    </xf>
    <xf numFmtId="0" fontId="1" fillId="3" borderId="32" xfId="0" applyFont="1" applyFill="1" applyBorder="1" applyAlignment="1" applyProtection="1">
      <alignment vertical="top"/>
      <protection locked="0"/>
    </xf>
    <xf numFmtId="0" fontId="12" fillId="11" borderId="1" xfId="2" applyFont="1" applyFill="1" applyBorder="1" applyAlignment="1" applyProtection="1">
      <alignment horizontal="center" wrapText="1"/>
    </xf>
    <xf numFmtId="0" fontId="12" fillId="11" borderId="5" xfId="2" applyFont="1" applyFill="1" applyBorder="1" applyAlignment="1" applyProtection="1">
      <alignment horizontal="center" wrapText="1"/>
    </xf>
    <xf numFmtId="0" fontId="10" fillId="11" borderId="5" xfId="0" applyFont="1" applyFill="1" applyBorder="1" applyAlignment="1" applyProtection="1">
      <alignment horizontal="center" wrapText="1"/>
    </xf>
    <xf numFmtId="0" fontId="10" fillId="11" borderId="2" xfId="0" applyFont="1" applyFill="1" applyBorder="1" applyAlignment="1" applyProtection="1">
      <alignment horizontal="center" wrapText="1"/>
    </xf>
    <xf numFmtId="170" fontId="36" fillId="8" borderId="7" xfId="0" applyNumberFormat="1" applyFont="1" applyFill="1" applyBorder="1" applyAlignment="1" applyProtection="1">
      <alignment vertical="top"/>
    </xf>
    <xf numFmtId="0" fontId="36" fillId="8" borderId="7" xfId="0" applyFont="1" applyFill="1" applyBorder="1" applyProtection="1"/>
    <xf numFmtId="0" fontId="36" fillId="8" borderId="8" xfId="0" applyFont="1" applyFill="1" applyBorder="1" applyProtection="1"/>
    <xf numFmtId="0" fontId="37" fillId="0" borderId="0" xfId="0" applyFont="1" applyFill="1" applyProtection="1"/>
    <xf numFmtId="0" fontId="1" fillId="2" borderId="22" xfId="0" applyFont="1" applyFill="1" applyBorder="1" applyAlignment="1" applyProtection="1">
      <alignment horizontal="center" vertical="top" wrapText="1"/>
    </xf>
    <xf numFmtId="1" fontId="1" fillId="2" borderId="23" xfId="0" quotePrefix="1" applyNumberFormat="1" applyFont="1" applyFill="1" applyBorder="1" applyAlignment="1" applyProtection="1">
      <alignment horizontal="right" vertical="top"/>
    </xf>
    <xf numFmtId="0" fontId="0" fillId="2" borderId="23" xfId="0" applyFont="1" applyFill="1" applyBorder="1" applyAlignment="1" applyProtection="1">
      <alignment horizontal="center" vertical="top"/>
    </xf>
    <xf numFmtId="170" fontId="0" fillId="2" borderId="23" xfId="0" applyNumberFormat="1" applyFill="1" applyBorder="1" applyAlignment="1" applyProtection="1">
      <alignment vertical="top"/>
    </xf>
    <xf numFmtId="170" fontId="0" fillId="2" borderId="23" xfId="1" applyNumberFormat="1" applyFont="1" applyFill="1" applyBorder="1" applyAlignment="1" applyProtection="1">
      <alignment vertical="top"/>
    </xf>
    <xf numFmtId="44" fontId="0" fillId="2" borderId="23" xfId="1" applyFont="1" applyFill="1" applyBorder="1" applyAlignment="1" applyProtection="1">
      <alignment horizontal="center" vertical="top"/>
    </xf>
    <xf numFmtId="0" fontId="1" fillId="2" borderId="33" xfId="0" applyFont="1" applyFill="1" applyBorder="1" applyAlignment="1" applyProtection="1">
      <alignment horizontal="center" vertical="center" wrapText="1"/>
    </xf>
    <xf numFmtId="1" fontId="1" fillId="2" borderId="4" xfId="0" quotePrefix="1" applyNumberFormat="1" applyFont="1" applyFill="1" applyBorder="1" applyAlignment="1" applyProtection="1">
      <alignment horizontal="right" vertical="top"/>
    </xf>
    <xf numFmtId="0" fontId="0" fillId="2" borderId="4" xfId="0" applyFont="1" applyFill="1" applyBorder="1" applyAlignment="1" applyProtection="1">
      <alignment horizontal="center" vertical="top"/>
    </xf>
    <xf numFmtId="170" fontId="0" fillId="2" borderId="4" xfId="0" applyNumberFormat="1" applyFill="1" applyBorder="1" applyAlignment="1" applyProtection="1">
      <alignment vertical="top"/>
    </xf>
    <xf numFmtId="44" fontId="0" fillId="2" borderId="4" xfId="1" applyFont="1" applyFill="1" applyBorder="1" applyAlignment="1" applyProtection="1">
      <alignment horizontal="center" vertical="top"/>
    </xf>
    <xf numFmtId="170" fontId="0" fillId="2" borderId="4" xfId="1" applyNumberFormat="1" applyFont="1" applyFill="1" applyBorder="1" applyAlignment="1" applyProtection="1">
      <alignment vertical="top"/>
    </xf>
    <xf numFmtId="0" fontId="1" fillId="2" borderId="28" xfId="0" applyFont="1" applyFill="1" applyBorder="1" applyAlignment="1" applyProtection="1">
      <alignment horizontal="center" vertical="center" wrapText="1"/>
    </xf>
    <xf numFmtId="1" fontId="1" fillId="2" borderId="29" xfId="0" quotePrefix="1" applyNumberFormat="1" applyFont="1" applyFill="1" applyBorder="1" applyAlignment="1" applyProtection="1">
      <alignment horizontal="right" vertical="top"/>
    </xf>
    <xf numFmtId="0" fontId="0" fillId="2" borderId="29" xfId="0" applyFont="1" applyFill="1" applyBorder="1" applyAlignment="1" applyProtection="1">
      <alignment horizontal="center" vertical="top"/>
    </xf>
    <xf numFmtId="170" fontId="0" fillId="2" borderId="29" xfId="0" applyNumberFormat="1" applyFill="1" applyBorder="1" applyAlignment="1" applyProtection="1">
      <alignment vertical="top"/>
    </xf>
    <xf numFmtId="170" fontId="0" fillId="2" borderId="29" xfId="1" applyNumberFormat="1" applyFont="1" applyFill="1" applyBorder="1" applyAlignment="1" applyProtection="1">
      <alignment vertical="top"/>
    </xf>
    <xf numFmtId="44" fontId="0" fillId="2" borderId="29" xfId="1" applyFont="1" applyFill="1" applyBorder="1" applyAlignment="1" applyProtection="1">
      <alignment horizontal="center" vertical="top"/>
    </xf>
    <xf numFmtId="1" fontId="1" fillId="0" borderId="1" xfId="0" quotePrefix="1" applyNumberFormat="1" applyFont="1" applyBorder="1" applyAlignment="1" applyProtection="1">
      <alignment horizontal="right" vertical="top"/>
    </xf>
    <xf numFmtId="0" fontId="0" fillId="2" borderId="22" xfId="0" applyFont="1" applyFill="1" applyBorder="1" applyAlignment="1" applyProtection="1">
      <alignment horizontal="center" vertical="top"/>
    </xf>
    <xf numFmtId="0" fontId="0" fillId="2" borderId="33" xfId="0" applyFont="1" applyFill="1" applyBorder="1" applyAlignment="1" applyProtection="1">
      <alignment horizontal="center" vertical="top"/>
    </xf>
    <xf numFmtId="0" fontId="0" fillId="2" borderId="28" xfId="0" applyFont="1" applyFill="1" applyBorder="1" applyAlignment="1" applyProtection="1">
      <alignment horizontal="center" vertical="top"/>
    </xf>
    <xf numFmtId="0" fontId="0" fillId="17" borderId="22" xfId="0" applyFont="1" applyFill="1" applyBorder="1" applyAlignment="1" applyProtection="1">
      <alignment horizontal="center" vertical="top"/>
    </xf>
    <xf numFmtId="0" fontId="0" fillId="17" borderId="28" xfId="0" applyFont="1" applyFill="1" applyBorder="1" applyAlignment="1" applyProtection="1">
      <alignment horizontal="center" vertical="top"/>
    </xf>
    <xf numFmtId="0" fontId="1" fillId="17" borderId="32" xfId="0" applyFont="1" applyFill="1" applyBorder="1" applyAlignment="1" applyProtection="1">
      <alignment vertical="top"/>
      <protection locked="0"/>
    </xf>
    <xf numFmtId="0" fontId="1" fillId="0" borderId="16" xfId="0" applyFont="1" applyBorder="1" applyAlignment="1" applyProtection="1">
      <alignment horizontal="center" vertical="top"/>
    </xf>
    <xf numFmtId="0" fontId="0" fillId="20" borderId="22" xfId="0" applyFont="1" applyFill="1" applyBorder="1" applyAlignment="1" applyProtection="1">
      <alignment horizontal="center" vertical="top"/>
    </xf>
    <xf numFmtId="0" fontId="1" fillId="20" borderId="27" xfId="0" applyFont="1" applyFill="1" applyBorder="1" applyAlignment="1" applyProtection="1">
      <alignment vertical="top"/>
      <protection locked="0"/>
    </xf>
    <xf numFmtId="0" fontId="0" fillId="20" borderId="28" xfId="0" applyFont="1" applyFill="1" applyBorder="1" applyAlignment="1" applyProtection="1">
      <alignment horizontal="center" vertical="top"/>
    </xf>
    <xf numFmtId="0" fontId="2" fillId="8" borderId="0" xfId="0" applyFont="1" applyFill="1" applyProtection="1"/>
    <xf numFmtId="170" fontId="2" fillId="8" borderId="0" xfId="0" applyNumberFormat="1" applyFont="1" applyFill="1" applyProtection="1"/>
    <xf numFmtId="42" fontId="0" fillId="13" borderId="0" xfId="0" applyNumberFormat="1" applyFill="1" applyProtection="1"/>
    <xf numFmtId="170" fontId="2" fillId="2" borderId="0" xfId="0" applyNumberFormat="1" applyFont="1" applyFill="1" applyProtection="1"/>
    <xf numFmtId="170" fontId="7" fillId="0" borderId="4" xfId="1" applyNumberFormat="1" applyFont="1" applyBorder="1" applyAlignment="1" applyProtection="1">
      <alignment vertical="top"/>
    </xf>
    <xf numFmtId="170" fontId="38" fillId="6" borderId="4" xfId="1" applyNumberFormat="1" applyFont="1" applyFill="1" applyBorder="1" applyAlignment="1" applyProtection="1">
      <alignment vertical="top"/>
    </xf>
    <xf numFmtId="170" fontId="7" fillId="17" borderId="23" xfId="1" applyNumberFormat="1" applyFont="1" applyFill="1" applyBorder="1" applyAlignment="1" applyProtection="1">
      <alignment vertical="top"/>
    </xf>
    <xf numFmtId="170" fontId="7" fillId="17" borderId="29" xfId="1" applyNumberFormat="1" applyFont="1" applyFill="1" applyBorder="1" applyAlignment="1" applyProtection="1">
      <alignment vertical="top"/>
    </xf>
    <xf numFmtId="170" fontId="7" fillId="20" borderId="23" xfId="1" applyNumberFormat="1" applyFont="1" applyFill="1" applyBorder="1" applyAlignment="1" applyProtection="1">
      <alignment vertical="top"/>
    </xf>
    <xf numFmtId="170" fontId="7" fillId="20" borderId="29" xfId="1" applyNumberFormat="1" applyFont="1" applyFill="1" applyBorder="1" applyAlignment="1" applyProtection="1">
      <alignment vertical="top"/>
    </xf>
    <xf numFmtId="170" fontId="7" fillId="0" borderId="16" xfId="1" applyNumberFormat="1" applyFont="1" applyBorder="1" applyAlignment="1" applyProtection="1">
      <alignment vertical="top"/>
    </xf>
    <xf numFmtId="170" fontId="7" fillId="2" borderId="23" xfId="0" applyNumberFormat="1" applyFont="1" applyFill="1" applyBorder="1" applyAlignment="1" applyProtection="1">
      <alignment vertical="top"/>
    </xf>
    <xf numFmtId="170" fontId="7" fillId="2" borderId="23" xfId="1" applyNumberFormat="1" applyFont="1" applyFill="1" applyBorder="1" applyAlignment="1" applyProtection="1">
      <alignment vertical="top"/>
    </xf>
    <xf numFmtId="170" fontId="7" fillId="2" borderId="4" xfId="0" applyNumberFormat="1" applyFont="1" applyFill="1" applyBorder="1" applyAlignment="1" applyProtection="1">
      <alignment vertical="top"/>
    </xf>
    <xf numFmtId="170" fontId="7" fillId="2" borderId="4" xfId="1" applyNumberFormat="1" applyFont="1" applyFill="1" applyBorder="1" applyAlignment="1" applyProtection="1">
      <alignment vertical="top"/>
    </xf>
    <xf numFmtId="170" fontId="7" fillId="2" borderId="29" xfId="0" applyNumberFormat="1" applyFont="1" applyFill="1" applyBorder="1" applyAlignment="1" applyProtection="1">
      <alignment vertical="top"/>
    </xf>
    <xf numFmtId="170" fontId="7" fillId="2" borderId="29" xfId="1" applyNumberFormat="1" applyFont="1" applyFill="1" applyBorder="1" applyAlignment="1" applyProtection="1">
      <alignment vertical="top"/>
    </xf>
    <xf numFmtId="170" fontId="7" fillId="0" borderId="16" xfId="0" applyNumberFormat="1" applyFont="1" applyBorder="1" applyAlignment="1" applyProtection="1">
      <alignment vertical="top"/>
      <protection locked="0"/>
    </xf>
    <xf numFmtId="170" fontId="7" fillId="0" borderId="16" xfId="1" applyNumberFormat="1" applyFont="1" applyBorder="1" applyAlignment="1" applyProtection="1">
      <alignment vertical="top"/>
      <protection locked="0"/>
    </xf>
    <xf numFmtId="170" fontId="7" fillId="0" borderId="16" xfId="0" applyNumberFormat="1" applyFont="1" applyBorder="1" applyAlignment="1" applyProtection="1">
      <alignment vertical="top"/>
    </xf>
    <xf numFmtId="170" fontId="7" fillId="0" borderId="15" xfId="0" applyNumberFormat="1" applyFont="1" applyBorder="1" applyAlignment="1" applyProtection="1">
      <alignment vertical="top"/>
      <protection locked="0"/>
    </xf>
    <xf numFmtId="170" fontId="7" fillId="0" borderId="15" xfId="1" applyNumberFormat="1" applyFont="1" applyBorder="1" applyAlignment="1" applyProtection="1">
      <alignment vertical="top"/>
      <protection locked="0"/>
    </xf>
    <xf numFmtId="170" fontId="7" fillId="0" borderId="15" xfId="0" applyNumberFormat="1" applyFont="1" applyBorder="1" applyAlignment="1" applyProtection="1">
      <alignment vertical="top"/>
    </xf>
    <xf numFmtId="170" fontId="7" fillId="3" borderId="23" xfId="0" applyNumberFormat="1" applyFont="1" applyFill="1" applyBorder="1" applyAlignment="1" applyProtection="1">
      <alignment vertical="top"/>
      <protection locked="0"/>
    </xf>
    <xf numFmtId="170" fontId="7" fillId="3" borderId="23" xfId="1" applyNumberFormat="1" applyFont="1" applyFill="1" applyBorder="1" applyAlignment="1" applyProtection="1">
      <alignment vertical="top"/>
      <protection locked="0"/>
    </xf>
    <xf numFmtId="170" fontId="7" fillId="3" borderId="23" xfId="0" applyNumberFormat="1" applyFont="1" applyFill="1" applyBorder="1" applyAlignment="1" applyProtection="1">
      <alignment vertical="top"/>
    </xf>
    <xf numFmtId="170" fontId="7" fillId="3" borderId="4" xfId="0" applyNumberFormat="1" applyFont="1" applyFill="1" applyBorder="1" applyAlignment="1" applyProtection="1">
      <alignment vertical="top"/>
      <protection locked="0"/>
    </xf>
    <xf numFmtId="170" fontId="7" fillId="3" borderId="4" xfId="1" applyNumberFormat="1" applyFont="1" applyFill="1" applyBorder="1" applyAlignment="1" applyProtection="1">
      <alignment vertical="top"/>
      <protection locked="0"/>
    </xf>
    <xf numFmtId="170" fontId="7" fillId="3" borderId="4" xfId="0" applyNumberFormat="1" applyFont="1" applyFill="1" applyBorder="1" applyAlignment="1" applyProtection="1">
      <alignment vertical="top"/>
    </xf>
    <xf numFmtId="170" fontId="7" fillId="3" borderId="29" xfId="0" applyNumberFormat="1" applyFont="1" applyFill="1" applyBorder="1" applyAlignment="1" applyProtection="1">
      <alignment vertical="top"/>
      <protection locked="0"/>
    </xf>
    <xf numFmtId="170" fontId="7" fillId="3" borderId="29" xfId="1" applyNumberFormat="1" applyFont="1" applyFill="1" applyBorder="1" applyAlignment="1" applyProtection="1">
      <alignment vertical="top"/>
      <protection locked="0"/>
    </xf>
    <xf numFmtId="170" fontId="7" fillId="3" borderId="29" xfId="0" applyNumberFormat="1" applyFont="1" applyFill="1" applyBorder="1" applyAlignment="1" applyProtection="1">
      <alignment vertical="top"/>
    </xf>
    <xf numFmtId="170" fontId="7" fillId="0" borderId="4" xfId="0" applyNumberFormat="1" applyFont="1" applyBorder="1" applyAlignment="1" applyProtection="1">
      <alignment vertical="top"/>
      <protection locked="0"/>
    </xf>
    <xf numFmtId="170" fontId="7" fillId="0" borderId="4" xfId="1" applyNumberFormat="1" applyFont="1" applyBorder="1" applyAlignment="1" applyProtection="1">
      <alignment vertical="top"/>
      <protection locked="0"/>
    </xf>
    <xf numFmtId="170" fontId="7" fillId="0" borderId="4" xfId="0" applyNumberFormat="1" applyFont="1" applyBorder="1" applyAlignment="1" applyProtection="1">
      <alignment vertical="top"/>
    </xf>
    <xf numFmtId="0" fontId="39" fillId="0" borderId="0" xfId="0" applyFont="1" applyFill="1" applyProtection="1"/>
    <xf numFmtId="44" fontId="0" fillId="6" borderId="4" xfId="1" applyFont="1" applyFill="1" applyBorder="1" applyAlignment="1" applyProtection="1">
      <alignment horizontal="center" vertical="top"/>
      <protection locked="0"/>
    </xf>
    <xf numFmtId="170" fontId="21" fillId="6" borderId="4" xfId="1" applyNumberFormat="1" applyFont="1" applyFill="1" applyBorder="1" applyAlignment="1" applyProtection="1">
      <alignment vertical="top"/>
    </xf>
    <xf numFmtId="44" fontId="21" fillId="6" borderId="4" xfId="1" applyFont="1" applyFill="1" applyBorder="1" applyAlignment="1" applyProtection="1">
      <alignment horizontal="center" vertical="top"/>
      <protection locked="0"/>
    </xf>
    <xf numFmtId="0" fontId="21" fillId="6" borderId="4" xfId="0" quotePrefix="1" applyFont="1" applyFill="1" applyBorder="1" applyAlignment="1" applyProtection="1">
      <alignment vertical="top" wrapText="1"/>
    </xf>
    <xf numFmtId="0" fontId="28" fillId="4" borderId="0" xfId="0" applyFont="1" applyFill="1" applyAlignment="1" applyProtection="1">
      <alignment horizontal="left"/>
    </xf>
    <xf numFmtId="0" fontId="28" fillId="4" borderId="0" xfId="0" applyFont="1" applyFill="1" applyAlignment="1" applyProtection="1">
      <alignment horizontal="left" wrapText="1"/>
    </xf>
    <xf numFmtId="0" fontId="2" fillId="11" borderId="3" xfId="0" applyFont="1" applyFill="1" applyBorder="1" applyAlignment="1" applyProtection="1">
      <alignment horizontal="right"/>
    </xf>
    <xf numFmtId="0" fontId="2" fillId="2" borderId="0" xfId="0" applyFont="1" applyFill="1" applyAlignment="1" applyProtection="1">
      <alignment horizontal="right"/>
    </xf>
    <xf numFmtId="0" fontId="0" fillId="0" borderId="1" xfId="0" applyFont="1" applyBorder="1" applyAlignment="1" applyProtection="1">
      <alignment horizontal="left" vertical="top"/>
    </xf>
    <xf numFmtId="0" fontId="1" fillId="0" borderId="5" xfId="0" applyFont="1" applyBorder="1" applyAlignment="1" applyProtection="1">
      <alignment horizontal="left" vertical="top"/>
    </xf>
    <xf numFmtId="0" fontId="1" fillId="0" borderId="2" xfId="0" applyFont="1" applyBorder="1" applyAlignment="1" applyProtection="1">
      <alignment horizontal="left" vertical="top"/>
    </xf>
    <xf numFmtId="0" fontId="0" fillId="0" borderId="1" xfId="0" applyFont="1" applyBorder="1" applyAlignment="1" applyProtection="1">
      <alignment horizontal="left" vertical="top" wrapText="1"/>
    </xf>
    <xf numFmtId="0" fontId="0" fillId="0" borderId="2" xfId="0" applyFont="1" applyBorder="1" applyAlignment="1" applyProtection="1">
      <alignment horizontal="left" vertical="top" wrapText="1"/>
    </xf>
    <xf numFmtId="0" fontId="13" fillId="10" borderId="1" xfId="0" applyFont="1" applyFill="1" applyBorder="1" applyAlignment="1" applyProtection="1">
      <alignment horizontal="center"/>
    </xf>
    <xf numFmtId="0" fontId="13" fillId="10" borderId="5" xfId="0" applyFont="1" applyFill="1" applyBorder="1" applyAlignment="1" applyProtection="1">
      <alignment horizontal="center"/>
    </xf>
    <xf numFmtId="0" fontId="13" fillId="10" borderId="2" xfId="0" applyFont="1" applyFill="1" applyBorder="1" applyAlignment="1" applyProtection="1">
      <alignment horizontal="center"/>
    </xf>
    <xf numFmtId="0" fontId="4" fillId="9" borderId="5" xfId="2" applyFont="1" applyFill="1" applyBorder="1" applyAlignment="1" applyProtection="1">
      <alignment horizontal="left" wrapText="1"/>
    </xf>
    <xf numFmtId="0" fontId="18" fillId="8" borderId="6" xfId="0" applyFont="1" applyFill="1" applyBorder="1" applyAlignment="1" applyProtection="1">
      <alignment horizontal="right"/>
    </xf>
    <xf numFmtId="0" fontId="18" fillId="8" borderId="7" xfId="0" applyFont="1" applyFill="1" applyBorder="1" applyAlignment="1" applyProtection="1">
      <alignment horizontal="right"/>
    </xf>
    <xf numFmtId="0" fontId="13" fillId="12" borderId="1" xfId="0" applyFont="1" applyFill="1" applyBorder="1" applyAlignment="1" applyProtection="1">
      <alignment horizontal="center"/>
    </xf>
    <xf numFmtId="0" fontId="13" fillId="12" borderId="5" xfId="0" applyFont="1" applyFill="1" applyBorder="1" applyAlignment="1" applyProtection="1">
      <alignment horizontal="center"/>
    </xf>
    <xf numFmtId="0" fontId="13" fillId="12" borderId="2" xfId="0" applyFont="1" applyFill="1" applyBorder="1" applyAlignment="1" applyProtection="1">
      <alignment horizontal="center"/>
    </xf>
    <xf numFmtId="0" fontId="0" fillId="0" borderId="5" xfId="0" applyFont="1" applyBorder="1" applyAlignment="1" applyProtection="1">
      <alignment horizontal="left" vertical="top" wrapText="1"/>
    </xf>
    <xf numFmtId="0" fontId="13" fillId="7" borderId="1" xfId="0" applyFont="1" applyFill="1" applyBorder="1" applyAlignment="1" applyProtection="1">
      <alignment horizontal="center"/>
    </xf>
    <xf numFmtId="0" fontId="13" fillId="7" borderId="5" xfId="0" applyFont="1" applyFill="1" applyBorder="1" applyAlignment="1" applyProtection="1">
      <alignment horizontal="center"/>
    </xf>
    <xf numFmtId="0" fontId="13" fillId="7" borderId="2" xfId="0" applyFont="1" applyFill="1" applyBorder="1" applyAlignment="1" applyProtection="1">
      <alignment horizontal="center"/>
    </xf>
    <xf numFmtId="0" fontId="4" fillId="5" borderId="5" xfId="2" applyFont="1" applyFill="1" applyBorder="1" applyAlignment="1" applyProtection="1">
      <alignment horizontal="left" wrapText="1"/>
    </xf>
    <xf numFmtId="0" fontId="23" fillId="0" borderId="0" xfId="3" applyFont="1" applyAlignment="1" applyProtection="1">
      <alignment horizontal="center"/>
    </xf>
    <xf numFmtId="0" fontId="0" fillId="20" borderId="24" xfId="0" applyFont="1" applyFill="1" applyBorder="1" applyAlignment="1" applyProtection="1">
      <alignment horizontal="left" vertical="top"/>
    </xf>
    <xf numFmtId="0" fontId="1" fillId="20" borderId="25" xfId="0" applyFont="1" applyFill="1" applyBorder="1" applyAlignment="1" applyProtection="1">
      <alignment horizontal="left" vertical="top"/>
    </xf>
    <xf numFmtId="0" fontId="1" fillId="20" borderId="26" xfId="0" applyFont="1" applyFill="1" applyBorder="1" applyAlignment="1" applyProtection="1">
      <alignment horizontal="left" vertical="top"/>
    </xf>
    <xf numFmtId="0" fontId="0" fillId="20" borderId="24" xfId="0" applyFont="1" applyFill="1" applyBorder="1" applyAlignment="1" applyProtection="1">
      <alignment horizontal="left" vertical="top" wrapText="1"/>
    </xf>
    <xf numFmtId="0" fontId="0" fillId="20" borderId="26" xfId="0" applyFont="1" applyFill="1" applyBorder="1" applyAlignment="1" applyProtection="1">
      <alignment horizontal="left" vertical="top" wrapText="1"/>
    </xf>
    <xf numFmtId="0" fontId="0" fillId="20" borderId="30" xfId="0" applyFont="1" applyFill="1" applyBorder="1" applyAlignment="1" applyProtection="1">
      <alignment horizontal="left" vertical="top"/>
    </xf>
    <xf numFmtId="0" fontId="1" fillId="20" borderId="14" xfId="0" applyFont="1" applyFill="1" applyBorder="1" applyAlignment="1" applyProtection="1">
      <alignment horizontal="left" vertical="top"/>
    </xf>
    <xf numFmtId="0" fontId="1" fillId="20" borderId="31" xfId="0" applyFont="1" applyFill="1" applyBorder="1" applyAlignment="1" applyProtection="1">
      <alignment horizontal="left" vertical="top"/>
    </xf>
    <xf numFmtId="0" fontId="0" fillId="20" borderId="30" xfId="0" applyFont="1" applyFill="1" applyBorder="1" applyAlignment="1" applyProtection="1">
      <alignment horizontal="left" vertical="top" wrapText="1"/>
    </xf>
    <xf numFmtId="0" fontId="0" fillId="20" borderId="31" xfId="0" applyFont="1" applyFill="1" applyBorder="1" applyAlignment="1" applyProtection="1">
      <alignment horizontal="left" vertical="top" wrapText="1"/>
    </xf>
    <xf numFmtId="0" fontId="0" fillId="2" borderId="35" xfId="0" applyFont="1" applyFill="1" applyBorder="1" applyAlignment="1" applyProtection="1">
      <alignment horizontal="center" vertical="top" wrapText="1"/>
      <protection locked="0"/>
    </xf>
    <xf numFmtId="0" fontId="0" fillId="2" borderId="36" xfId="0" applyFont="1" applyFill="1" applyBorder="1" applyAlignment="1" applyProtection="1">
      <alignment horizontal="center" vertical="top" wrapText="1"/>
      <protection locked="0"/>
    </xf>
    <xf numFmtId="0" fontId="0" fillId="2" borderId="37" xfId="0" applyFont="1" applyFill="1" applyBorder="1" applyAlignment="1" applyProtection="1">
      <alignment horizontal="center" vertical="top" wrapText="1"/>
      <protection locked="0"/>
    </xf>
    <xf numFmtId="0" fontId="0" fillId="0" borderId="1" xfId="0" applyFont="1" applyBorder="1" applyAlignment="1" applyProtection="1">
      <alignment horizontal="left" vertical="top"/>
      <protection locked="0"/>
    </xf>
    <xf numFmtId="0" fontId="1" fillId="0" borderId="5" xfId="0" applyFont="1" applyBorder="1" applyAlignment="1" applyProtection="1">
      <alignment horizontal="left" vertical="top"/>
      <protection locked="0"/>
    </xf>
    <xf numFmtId="0" fontId="1" fillId="0" borderId="2" xfId="0" applyFont="1" applyBorder="1" applyAlignment="1" applyProtection="1">
      <alignment horizontal="left" vertical="top"/>
      <protection locked="0"/>
    </xf>
    <xf numFmtId="0" fontId="36" fillId="8" borderId="6" xfId="0" applyFont="1" applyFill="1" applyBorder="1" applyAlignment="1" applyProtection="1">
      <alignment horizontal="right"/>
    </xf>
    <xf numFmtId="0" fontId="36" fillId="8" borderId="7" xfId="0" applyFont="1" applyFill="1" applyBorder="1" applyAlignment="1" applyProtection="1">
      <alignment horizontal="right"/>
    </xf>
    <xf numFmtId="0" fontId="0" fillId="0" borderId="1"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2" xfId="0" applyFont="1" applyBorder="1" applyAlignment="1" applyProtection="1">
      <alignment horizontal="left" vertical="top" wrapText="1"/>
      <protection locked="0"/>
    </xf>
    <xf numFmtId="0" fontId="0" fillId="3" borderId="24" xfId="0" applyFont="1" applyFill="1" applyBorder="1" applyAlignment="1" applyProtection="1">
      <alignment horizontal="left" vertical="top"/>
      <protection locked="0"/>
    </xf>
    <xf numFmtId="0" fontId="0" fillId="3" borderId="25" xfId="0" applyFont="1" applyFill="1" applyBorder="1" applyAlignment="1" applyProtection="1">
      <alignment horizontal="left" vertical="top"/>
      <protection locked="0"/>
    </xf>
    <xf numFmtId="0" fontId="0" fillId="3" borderId="26" xfId="0" applyFont="1" applyFill="1" applyBorder="1" applyAlignment="1" applyProtection="1">
      <alignment horizontal="left" vertical="top"/>
      <protection locked="0"/>
    </xf>
    <xf numFmtId="0" fontId="0" fillId="3" borderId="1" xfId="0" applyFont="1" applyFill="1" applyBorder="1" applyAlignment="1" applyProtection="1">
      <alignment horizontal="left" vertical="top"/>
      <protection locked="0"/>
    </xf>
    <xf numFmtId="0" fontId="0" fillId="3" borderId="5" xfId="0" applyFont="1" applyFill="1" applyBorder="1" applyAlignment="1" applyProtection="1">
      <alignment horizontal="left" vertical="top"/>
      <protection locked="0"/>
    </xf>
    <xf numFmtId="0" fontId="0" fillId="3" borderId="2" xfId="0" applyFont="1" applyFill="1" applyBorder="1" applyAlignment="1" applyProtection="1">
      <alignment horizontal="left" vertical="top"/>
      <protection locked="0"/>
    </xf>
    <xf numFmtId="0" fontId="0" fillId="3" borderId="30" xfId="0" applyFont="1" applyFill="1" applyBorder="1" applyAlignment="1" applyProtection="1">
      <alignment horizontal="left" vertical="top"/>
      <protection locked="0"/>
    </xf>
    <xf numFmtId="0" fontId="0" fillId="3" borderId="14" xfId="0" applyFont="1" applyFill="1" applyBorder="1" applyAlignment="1" applyProtection="1">
      <alignment horizontal="left" vertical="top"/>
      <protection locked="0"/>
    </xf>
    <xf numFmtId="0" fontId="0" fillId="3" borderId="31" xfId="0" applyFont="1" applyFill="1" applyBorder="1" applyAlignment="1" applyProtection="1">
      <alignment horizontal="left" vertical="top"/>
      <protection locked="0"/>
    </xf>
    <xf numFmtId="0" fontId="0" fillId="0" borderId="20" xfId="0" applyFont="1" applyBorder="1" applyAlignment="1" applyProtection="1">
      <alignment horizontal="left" vertical="top"/>
      <protection locked="0"/>
    </xf>
    <xf numFmtId="0" fontId="0" fillId="0" borderId="17" xfId="0" applyFont="1" applyBorder="1" applyAlignment="1" applyProtection="1">
      <alignment horizontal="left" vertical="top"/>
      <protection locked="0"/>
    </xf>
    <xf numFmtId="0" fontId="0" fillId="0" borderId="21" xfId="0" applyFont="1" applyBorder="1" applyAlignment="1" applyProtection="1">
      <alignment horizontal="left" vertical="top"/>
      <protection locked="0"/>
    </xf>
    <xf numFmtId="0" fontId="35" fillId="21" borderId="1" xfId="0" applyFont="1" applyFill="1" applyBorder="1" applyAlignment="1" applyProtection="1">
      <alignment horizontal="center"/>
    </xf>
    <xf numFmtId="0" fontId="35" fillId="21" borderId="5" xfId="0" applyFont="1" applyFill="1" applyBorder="1" applyAlignment="1" applyProtection="1">
      <alignment horizontal="center"/>
    </xf>
    <xf numFmtId="0" fontId="35" fillId="21" borderId="2" xfId="0" applyFont="1" applyFill="1" applyBorder="1" applyAlignment="1" applyProtection="1">
      <alignment horizontal="center"/>
    </xf>
    <xf numFmtId="0" fontId="13" fillId="22" borderId="1" xfId="0" applyFont="1" applyFill="1" applyBorder="1" applyAlignment="1" applyProtection="1">
      <alignment horizontal="center"/>
    </xf>
    <xf numFmtId="0" fontId="13" fillId="22" borderId="5" xfId="0" applyFont="1" applyFill="1" applyBorder="1" applyAlignment="1" applyProtection="1">
      <alignment horizontal="center"/>
    </xf>
    <xf numFmtId="0" fontId="13" fillId="22" borderId="2" xfId="0" applyFont="1" applyFill="1" applyBorder="1" applyAlignment="1" applyProtection="1">
      <alignment horizontal="center"/>
    </xf>
    <xf numFmtId="0" fontId="13" fillId="23" borderId="1" xfId="0" applyFont="1" applyFill="1" applyBorder="1" applyAlignment="1" applyProtection="1">
      <alignment horizontal="center"/>
    </xf>
    <xf numFmtId="0" fontId="13" fillId="23" borderId="5" xfId="0" applyFont="1" applyFill="1" applyBorder="1" applyAlignment="1" applyProtection="1">
      <alignment horizontal="center"/>
    </xf>
    <xf numFmtId="0" fontId="13" fillId="23" borderId="2" xfId="0" applyFont="1" applyFill="1" applyBorder="1" applyAlignment="1" applyProtection="1">
      <alignment horizontal="center"/>
    </xf>
    <xf numFmtId="0" fontId="35" fillId="11" borderId="1" xfId="0" applyFont="1" applyFill="1" applyBorder="1" applyAlignment="1" applyProtection="1">
      <alignment horizontal="center"/>
    </xf>
    <xf numFmtId="0" fontId="35" fillId="11" borderId="5" xfId="0" applyFont="1" applyFill="1" applyBorder="1" applyAlignment="1" applyProtection="1">
      <alignment horizontal="center"/>
    </xf>
    <xf numFmtId="0" fontId="35" fillId="11" borderId="2" xfId="0" applyFont="1" applyFill="1" applyBorder="1" applyAlignment="1" applyProtection="1">
      <alignment horizontal="center"/>
    </xf>
    <xf numFmtId="0" fontId="4" fillId="11" borderId="5" xfId="2" applyFont="1" applyFill="1" applyBorder="1" applyAlignment="1" applyProtection="1">
      <alignment horizontal="left" wrapText="1"/>
    </xf>
    <xf numFmtId="0" fontId="15" fillId="4" borderId="1" xfId="0" applyFont="1" applyFill="1" applyBorder="1" applyAlignment="1" applyProtection="1">
      <alignment horizontal="center"/>
    </xf>
    <xf numFmtId="0" fontId="15" fillId="4" borderId="5" xfId="0" applyFont="1" applyFill="1" applyBorder="1" applyAlignment="1" applyProtection="1">
      <alignment horizontal="center"/>
    </xf>
    <xf numFmtId="0" fontId="15" fillId="4" borderId="2" xfId="0" applyFont="1" applyFill="1" applyBorder="1" applyAlignment="1" applyProtection="1">
      <alignment horizontal="center"/>
    </xf>
    <xf numFmtId="0" fontId="0" fillId="17" borderId="24" xfId="0" applyFont="1" applyFill="1" applyBorder="1" applyAlignment="1" applyProtection="1">
      <alignment horizontal="left" vertical="top"/>
    </xf>
    <xf numFmtId="0" fontId="1" fillId="17" borderId="25" xfId="0" applyFont="1" applyFill="1" applyBorder="1" applyAlignment="1" applyProtection="1">
      <alignment horizontal="left" vertical="top"/>
    </xf>
    <xf numFmtId="0" fontId="1" fillId="17" borderId="26" xfId="0" applyFont="1" applyFill="1" applyBorder="1" applyAlignment="1" applyProtection="1">
      <alignment horizontal="left" vertical="top"/>
    </xf>
    <xf numFmtId="0" fontId="0" fillId="0" borderId="20" xfId="0" applyFont="1" applyBorder="1" applyAlignment="1" applyProtection="1">
      <alignment horizontal="left" vertical="top"/>
    </xf>
    <xf numFmtId="0" fontId="1" fillId="0" borderId="17" xfId="0" applyFont="1" applyBorder="1" applyAlignment="1" applyProtection="1">
      <alignment horizontal="left" vertical="top"/>
    </xf>
    <xf numFmtId="0" fontId="1" fillId="0" borderId="21" xfId="0" applyFont="1" applyBorder="1" applyAlignment="1" applyProtection="1">
      <alignment horizontal="left" vertical="top"/>
    </xf>
    <xf numFmtId="0" fontId="0" fillId="0" borderId="18"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1" fillId="0" borderId="19" xfId="0" applyFont="1" applyBorder="1" applyAlignment="1" applyProtection="1">
      <alignment horizontal="left" vertical="top"/>
      <protection locked="0"/>
    </xf>
    <xf numFmtId="0" fontId="0" fillId="17" borderId="30" xfId="0" applyFont="1" applyFill="1" applyBorder="1" applyAlignment="1" applyProtection="1">
      <alignment horizontal="left" vertical="top"/>
    </xf>
    <xf numFmtId="0" fontId="1" fillId="17" borderId="14" xfId="0" applyFont="1" applyFill="1" applyBorder="1" applyAlignment="1" applyProtection="1">
      <alignment horizontal="left" vertical="top"/>
    </xf>
    <xf numFmtId="0" fontId="1" fillId="17" borderId="31" xfId="0" applyFont="1" applyFill="1" applyBorder="1" applyAlignment="1" applyProtection="1">
      <alignment horizontal="left" vertical="top"/>
    </xf>
    <xf numFmtId="0" fontId="0" fillId="17" borderId="24" xfId="0" applyFont="1" applyFill="1" applyBorder="1" applyAlignment="1" applyProtection="1">
      <alignment horizontal="left" vertical="top" wrapText="1"/>
    </xf>
    <xf numFmtId="0" fontId="0" fillId="17" borderId="26" xfId="0" applyFont="1" applyFill="1" applyBorder="1" applyAlignment="1" applyProtection="1">
      <alignment horizontal="left" vertical="top" wrapText="1"/>
    </xf>
    <xf numFmtId="0" fontId="0" fillId="0" borderId="20" xfId="0" applyFont="1" applyBorder="1" applyAlignment="1" applyProtection="1">
      <alignment horizontal="left" vertical="top" wrapText="1"/>
    </xf>
    <xf numFmtId="0" fontId="0" fillId="0" borderId="21" xfId="0" applyFont="1" applyBorder="1" applyAlignment="1" applyProtection="1">
      <alignment horizontal="left" vertical="top" wrapText="1"/>
    </xf>
    <xf numFmtId="0" fontId="0" fillId="17" borderId="30" xfId="0" applyFont="1" applyFill="1" applyBorder="1" applyAlignment="1" applyProtection="1">
      <alignment horizontal="left" vertical="top" wrapText="1"/>
    </xf>
    <xf numFmtId="0" fontId="0" fillId="17" borderId="31" xfId="0" applyFont="1" applyFill="1" applyBorder="1" applyAlignment="1" applyProtection="1">
      <alignment horizontal="left" vertical="top" wrapText="1"/>
    </xf>
    <xf numFmtId="0" fontId="0" fillId="2" borderId="24" xfId="0" applyFont="1" applyFill="1" applyBorder="1" applyAlignment="1" applyProtection="1">
      <alignment horizontal="left" vertical="top"/>
    </xf>
    <xf numFmtId="0" fontId="1" fillId="2" borderId="25" xfId="0" applyFont="1" applyFill="1" applyBorder="1" applyAlignment="1" applyProtection="1">
      <alignment horizontal="left" vertical="top"/>
    </xf>
    <xf numFmtId="0" fontId="1" fillId="2" borderId="26" xfId="0" applyFont="1" applyFill="1" applyBorder="1" applyAlignment="1" applyProtection="1">
      <alignment horizontal="left" vertical="top"/>
    </xf>
    <xf numFmtId="0" fontId="0" fillId="2" borderId="1" xfId="0" applyFont="1" applyFill="1" applyBorder="1" applyAlignment="1" applyProtection="1">
      <alignment horizontal="left" vertical="top"/>
    </xf>
    <xf numFmtId="0" fontId="1" fillId="2" borderId="5" xfId="0" applyFont="1" applyFill="1" applyBorder="1" applyAlignment="1" applyProtection="1">
      <alignment horizontal="left" vertical="top"/>
    </xf>
    <xf numFmtId="0" fontId="1" fillId="2" borderId="2" xfId="0" applyFont="1" applyFill="1" applyBorder="1" applyAlignment="1" applyProtection="1">
      <alignment horizontal="left" vertical="top"/>
    </xf>
    <xf numFmtId="0" fontId="0" fillId="2" borderId="30" xfId="0" applyFont="1" applyFill="1" applyBorder="1" applyAlignment="1" applyProtection="1">
      <alignment horizontal="left" vertical="top"/>
    </xf>
    <xf numFmtId="0" fontId="1" fillId="2" borderId="14" xfId="0" applyFont="1" applyFill="1" applyBorder="1" applyAlignment="1" applyProtection="1">
      <alignment horizontal="left" vertical="top"/>
    </xf>
    <xf numFmtId="0" fontId="1" fillId="2" borderId="31" xfId="0" applyFont="1" applyFill="1" applyBorder="1" applyAlignment="1" applyProtection="1">
      <alignment horizontal="left" vertical="top"/>
    </xf>
    <xf numFmtId="0" fontId="1" fillId="0" borderId="17" xfId="0" applyFont="1" applyBorder="1" applyAlignment="1" applyProtection="1">
      <alignment horizontal="left" vertical="top"/>
      <protection locked="0"/>
    </xf>
    <xf numFmtId="0" fontId="1" fillId="0" borderId="21" xfId="0" applyFont="1" applyBorder="1" applyAlignment="1" applyProtection="1">
      <alignment horizontal="left" vertical="top"/>
      <protection locked="0"/>
    </xf>
    <xf numFmtId="0" fontId="4" fillId="5" borderId="3" xfId="2" applyFont="1" applyFill="1" applyBorder="1" applyAlignment="1" applyProtection="1">
      <alignment horizontal="left" wrapText="1"/>
    </xf>
    <xf numFmtId="0" fontId="13" fillId="18" borderId="1" xfId="0" applyFont="1" applyFill="1" applyBorder="1" applyAlignment="1" applyProtection="1">
      <alignment horizontal="center"/>
    </xf>
    <xf numFmtId="0" fontId="13" fillId="18" borderId="5" xfId="0" applyFont="1" applyFill="1" applyBorder="1" applyAlignment="1" applyProtection="1">
      <alignment horizontal="center"/>
    </xf>
    <xf numFmtId="0" fontId="13" fillId="18" borderId="2" xfId="0" applyFont="1" applyFill="1" applyBorder="1" applyAlignment="1" applyProtection="1">
      <alignment horizontal="center"/>
    </xf>
    <xf numFmtId="0" fontId="0" fillId="2" borderId="1" xfId="0" applyFont="1" applyFill="1" applyBorder="1" applyAlignment="1" applyProtection="1">
      <alignment horizontal="left" vertical="top" wrapText="1"/>
    </xf>
    <xf numFmtId="0" fontId="0" fillId="2" borderId="2" xfId="0" applyFont="1" applyFill="1" applyBorder="1" applyAlignment="1" applyProtection="1">
      <alignment horizontal="left" vertical="top" wrapText="1"/>
    </xf>
    <xf numFmtId="0" fontId="1" fillId="0" borderId="1" xfId="0" applyFont="1" applyBorder="1" applyAlignment="1" applyProtection="1">
      <alignment horizontal="left" vertical="top"/>
      <protection locked="0"/>
    </xf>
    <xf numFmtId="0" fontId="0" fillId="2" borderId="24" xfId="0" applyFont="1" applyFill="1" applyBorder="1" applyAlignment="1" applyProtection="1">
      <alignment horizontal="left" vertical="top" wrapText="1"/>
    </xf>
    <xf numFmtId="0" fontId="0" fillId="2" borderId="26" xfId="0" applyFont="1" applyFill="1" applyBorder="1" applyAlignment="1" applyProtection="1">
      <alignment horizontal="left" vertical="top" wrapText="1"/>
    </xf>
    <xf numFmtId="0" fontId="0" fillId="2" borderId="30" xfId="0" applyFont="1" applyFill="1" applyBorder="1" applyAlignment="1" applyProtection="1">
      <alignment horizontal="left" vertical="top" wrapText="1"/>
    </xf>
    <xf numFmtId="0" fontId="0" fillId="2" borderId="31" xfId="0" applyFont="1" applyFill="1" applyBorder="1" applyAlignment="1" applyProtection="1">
      <alignment horizontal="left" vertical="top" wrapText="1"/>
    </xf>
    <xf numFmtId="0" fontId="0" fillId="0" borderId="20" xfId="0" applyFont="1" applyBorder="1" applyAlignment="1" applyProtection="1">
      <alignment horizontal="left" vertical="top" wrapText="1"/>
      <protection locked="0"/>
    </xf>
    <xf numFmtId="0" fontId="0" fillId="0" borderId="21" xfId="0" applyFont="1" applyBorder="1" applyAlignment="1" applyProtection="1">
      <alignment horizontal="left" vertical="top" wrapText="1"/>
      <protection locked="0"/>
    </xf>
    <xf numFmtId="0" fontId="0" fillId="0" borderId="18" xfId="0" applyFont="1" applyBorder="1" applyAlignment="1" applyProtection="1">
      <alignment horizontal="left" vertical="top" wrapText="1"/>
      <protection locked="0"/>
    </xf>
    <xf numFmtId="0" fontId="0" fillId="0" borderId="19" xfId="0" applyFont="1" applyBorder="1" applyAlignment="1" applyProtection="1">
      <alignment horizontal="left" vertical="top" wrapText="1"/>
      <protection locked="0"/>
    </xf>
    <xf numFmtId="0" fontId="0" fillId="3" borderId="24" xfId="0" applyFont="1" applyFill="1" applyBorder="1" applyAlignment="1" applyProtection="1">
      <alignment horizontal="left" vertical="top" wrapText="1"/>
      <protection locked="0"/>
    </xf>
    <xf numFmtId="0" fontId="0" fillId="3" borderId="26" xfId="0" applyFont="1" applyFill="1" applyBorder="1" applyAlignment="1" applyProtection="1">
      <alignment horizontal="left" vertical="top" wrapText="1"/>
      <protection locked="0"/>
    </xf>
    <xf numFmtId="0" fontId="0" fillId="3" borderId="1" xfId="0" applyFont="1" applyFill="1" applyBorder="1" applyAlignment="1" applyProtection="1">
      <alignment horizontal="left" vertical="top" wrapText="1"/>
      <protection locked="0"/>
    </xf>
    <xf numFmtId="0" fontId="0" fillId="3" borderId="2" xfId="0" applyFont="1" applyFill="1" applyBorder="1" applyAlignment="1" applyProtection="1">
      <alignment horizontal="left" vertical="top" wrapText="1"/>
      <protection locked="0"/>
    </xf>
    <xf numFmtId="0" fontId="0" fillId="3" borderId="30" xfId="0" applyFont="1" applyFill="1" applyBorder="1" applyAlignment="1" applyProtection="1">
      <alignment horizontal="left" vertical="top" wrapText="1"/>
      <protection locked="0"/>
    </xf>
    <xf numFmtId="0" fontId="0" fillId="3" borderId="31" xfId="0" applyFont="1" applyFill="1" applyBorder="1" applyAlignment="1" applyProtection="1">
      <alignment horizontal="left" vertical="top" wrapText="1"/>
      <protection locked="0"/>
    </xf>
    <xf numFmtId="0" fontId="1" fillId="0" borderId="20" xfId="0" applyFont="1" applyBorder="1" applyAlignment="1" applyProtection="1">
      <alignment horizontal="left" vertical="top"/>
    </xf>
    <xf numFmtId="0" fontId="1" fillId="2" borderId="36" xfId="0" applyFont="1" applyFill="1" applyBorder="1" applyAlignment="1" applyProtection="1">
      <alignment horizontal="center" vertical="top" wrapText="1"/>
      <protection locked="0"/>
    </xf>
    <xf numFmtId="0" fontId="1" fillId="2" borderId="37" xfId="0" applyFont="1" applyFill="1" applyBorder="1" applyAlignment="1" applyProtection="1">
      <alignment horizontal="center" vertical="top" wrapText="1"/>
      <protection locked="0"/>
    </xf>
    <xf numFmtId="0" fontId="33" fillId="0" borderId="0" xfId="0" applyFont="1" applyAlignment="1">
      <alignment horizontal="center" wrapText="1"/>
    </xf>
  </cellXfs>
  <cellStyles count="17">
    <cellStyle name="Accent1 2" xfId="8" xr:uid="{A3A761F5-469D-4E54-8E79-8E2727A3C009}"/>
    <cellStyle name="Comma 2" xfId="11" xr:uid="{31F2CC7D-CDA2-406C-BB7E-BB0596AB965A}"/>
    <cellStyle name="Comma 3" xfId="13" xr:uid="{C88C15DC-675A-4D48-817D-12AC6388B051}"/>
    <cellStyle name="Currency" xfId="1" builtinId="4"/>
    <cellStyle name="Currency 2" xfId="4" xr:uid="{F53FCD1D-C6E8-4558-AEAC-DF03723EF687}"/>
    <cellStyle name="Currency 2 2" xfId="10" xr:uid="{E4CF581A-FA5D-416F-BBDA-A77BB8E071C3}"/>
    <cellStyle name="Currency 4" xfId="16" xr:uid="{C743E9B0-D7CB-4DB6-990C-BBBDB19273F7}"/>
    <cellStyle name="Heading 4 2" xfId="9" xr:uid="{19B6E9A4-B0D0-46AF-8263-094BD375B383}"/>
    <cellStyle name="Normal" xfId="0" builtinId="0"/>
    <cellStyle name="Normal 2" xfId="3" xr:uid="{361E1F29-44DA-46B0-AA02-F26EBB3A469A}"/>
    <cellStyle name="Normal 2 2" xfId="7" xr:uid="{96CE8C6B-9878-4DE8-864A-A29FD3507E62}"/>
    <cellStyle name="Normal 3" xfId="2" xr:uid="{4B89864D-094C-47B3-A06C-8A73DA5BE790}"/>
    <cellStyle name="Normal 3 2" xfId="6" xr:uid="{D8B1BD6F-BE02-49C4-8060-EB4234A502B2}"/>
    <cellStyle name="Normal 7" xfId="14" xr:uid="{3426D5B5-E2B1-4D8C-BA15-38EFC1E6EC9A}"/>
    <cellStyle name="Percent 2" xfId="12" xr:uid="{53FC5DDE-38AF-4F1B-8CCA-7C8B7FBCAC97}"/>
    <cellStyle name="Percent 3" xfId="15" xr:uid="{C335A1DE-D6DB-4BEA-BFE7-5663AC559E02}"/>
    <cellStyle name="Title 2" xfId="5" xr:uid="{250AA2D7-353E-47F8-ABCA-24189C79EC7E}"/>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dget/Capital%20Projects/Capital%20Projects%202017%20Quarterly%20Reports/Q4/Capital%20Project%20Budgets%20as%20of%2010-1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data\admin\WINDOWS\Temporary%20Internet%20Files\OLK6310\TIRZNo1%20update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2027/1%20-%20Budget%20Calcs/04%20FY%202027%20Masterlis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2020/12%20-%20Adopted%20Budget/9%20-%20Statistics/A%20-%20FY%202020%20Adopted%20All%20Stats%20COMBINED%20FUND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2021/1%20-%20Budget%20Calcs/03%20FY%202021%20Expenditure%20Tracking%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as of 10-12-2017"/>
      <sheetName val="Revenue"/>
      <sheetName val="Expenditure"/>
      <sheetName val="Combined"/>
      <sheetName val="Category Table"/>
      <sheetName val="Project Table"/>
      <sheetName val="Future Planning - All Projects"/>
    </sheetNames>
    <sheetDataSet>
      <sheetData sheetId="0"/>
      <sheetData sheetId="1"/>
      <sheetData sheetId="2"/>
      <sheetData sheetId="3"/>
      <sheetData sheetId="4">
        <row r="2">
          <cell r="A2" t="str">
            <v>ROAD CONSTRUCTION</v>
          </cell>
          <cell r="B2" t="str">
            <v>Construction</v>
          </cell>
        </row>
        <row r="3">
          <cell r="A3" t="str">
            <v>RIGHT OF WAY ACQUISITION</v>
          </cell>
          <cell r="B3" t="str">
            <v>Right of Way</v>
          </cell>
        </row>
        <row r="4">
          <cell r="A4" t="str">
            <v>CONSULTANTS</v>
          </cell>
          <cell r="B4" t="str">
            <v>Design</v>
          </cell>
        </row>
        <row r="5">
          <cell r="A5" t="str">
            <v>UTILITY CONSTRUCTION</v>
          </cell>
          <cell r="B5" t="str">
            <v>Construction</v>
          </cell>
        </row>
        <row r="6">
          <cell r="A6" t="str">
            <v>PROGRAM CONTINGENCY</v>
          </cell>
          <cell r="B6" t="str">
            <v>Program Cont</v>
          </cell>
        </row>
        <row r="7">
          <cell r="A7" t="str">
            <v>LEGAL EXPENSE</v>
          </cell>
          <cell r="B7" t="str">
            <v>Design</v>
          </cell>
        </row>
        <row r="8">
          <cell r="A8" t="str">
            <v>APPRAISALS</v>
          </cell>
          <cell r="B8" t="str">
            <v>Design</v>
          </cell>
        </row>
        <row r="9">
          <cell r="A9" t="str">
            <v>BRIDGE CONSTRUCTION</v>
          </cell>
          <cell r="B9" t="str">
            <v>Construction</v>
          </cell>
        </row>
        <row r="10">
          <cell r="A10" t="str">
            <v>MISCELLANEOUS</v>
          </cell>
          <cell r="B10" t="str">
            <v>Design</v>
          </cell>
        </row>
        <row r="11">
          <cell r="A11" t="str">
            <v>OFFICE EQUIPMENT</v>
          </cell>
          <cell r="B11" t="str">
            <v>Equipment</v>
          </cell>
        </row>
        <row r="12">
          <cell r="A12" t="str">
            <v>PROJECT MANAGER</v>
          </cell>
          <cell r="B12" t="str">
            <v>Design</v>
          </cell>
        </row>
        <row r="13">
          <cell r="A13" t="str">
            <v>BUILDING IMPROVEMENTS</v>
          </cell>
          <cell r="B13" t="str">
            <v>Equipment</v>
          </cell>
        </row>
        <row r="14">
          <cell r="A14" t="str">
            <v>ARCHITECTURE</v>
          </cell>
          <cell r="B14" t="str">
            <v>Design</v>
          </cell>
        </row>
        <row r="15">
          <cell r="A15" t="str">
            <v>ROOF INSPECT CONSULTANT</v>
          </cell>
          <cell r="B15" t="str">
            <v>Design</v>
          </cell>
        </row>
        <row r="16">
          <cell r="A16" t="str">
            <v>EXTRAORD OFFICE SUPPLIES</v>
          </cell>
          <cell r="B16" t="str">
            <v>Equipment</v>
          </cell>
        </row>
        <row r="17">
          <cell r="A17" t="str">
            <v>EXTRAORD COMPUTER SUPPLY</v>
          </cell>
          <cell r="B17" t="str">
            <v>Equipment</v>
          </cell>
        </row>
        <row r="18">
          <cell r="A18" t="str">
            <v>SOFTWARE</v>
          </cell>
          <cell r="B18" t="str">
            <v>Equipment</v>
          </cell>
        </row>
        <row r="19">
          <cell r="A19" t="str">
            <v>OTHER INSURANCE PREMIUMS</v>
          </cell>
          <cell r="B19" t="str">
            <v>Construction</v>
          </cell>
        </row>
        <row r="20">
          <cell r="A20" t="str">
            <v>BUILDING MAINTENANCE</v>
          </cell>
          <cell r="B20" t="str">
            <v>Equipment</v>
          </cell>
        </row>
        <row r="21">
          <cell r="A21" t="str">
            <v>OTHER IMPROVEMENTS</v>
          </cell>
          <cell r="B21" t="str">
            <v>Equipment</v>
          </cell>
        </row>
        <row r="22">
          <cell r="A22" t="str">
            <v>COMPUTER EQUIPMENT</v>
          </cell>
          <cell r="B22" t="str">
            <v>Equipment</v>
          </cell>
        </row>
        <row r="23">
          <cell r="A23" t="str">
            <v>GRANT AWARDS</v>
          </cell>
          <cell r="B23" t="str">
            <v>Construction</v>
          </cell>
        </row>
        <row r="24">
          <cell r="A24" t="str">
            <v>COMPUTER SOFTWARE</v>
          </cell>
          <cell r="B24" t="str">
            <v>Equipment</v>
          </cell>
        </row>
        <row r="25">
          <cell r="A25" t="str">
            <v>TEMPORARY FULL TIME</v>
          </cell>
          <cell r="B25" t="str">
            <v>Construction</v>
          </cell>
        </row>
        <row r="26">
          <cell r="A26" t="str">
            <v>PARKING LOT CONSTRUCTION</v>
          </cell>
          <cell r="B26" t="str">
            <v>Construction</v>
          </cell>
        </row>
        <row r="27">
          <cell r="A27" t="str">
            <v>FICA/MEDICARE</v>
          </cell>
          <cell r="B27" t="str">
            <v>Construction</v>
          </cell>
        </row>
        <row r="28">
          <cell r="A28" t="str">
            <v>CONTRACT LABOR</v>
          </cell>
          <cell r="B28" t="str">
            <v>Construction</v>
          </cell>
        </row>
        <row r="29">
          <cell r="A29" t="str">
            <v>MEDICAL EQUIPMENT</v>
          </cell>
          <cell r="B29" t="str">
            <v>Equipment</v>
          </cell>
        </row>
        <row r="30">
          <cell r="A30" t="str">
            <v>OTHER WAGES</v>
          </cell>
          <cell r="B30" t="str">
            <v>Construction</v>
          </cell>
        </row>
        <row r="31">
          <cell r="A31" t="str">
            <v>RETIREMENT</v>
          </cell>
          <cell r="B31" t="str">
            <v>Construction</v>
          </cell>
        </row>
        <row r="32">
          <cell r="A32" t="str">
            <v>SERVICE AWARDS</v>
          </cell>
          <cell r="B32" t="str">
            <v>Construction</v>
          </cell>
        </row>
        <row r="33">
          <cell r="A33" t="str">
            <v>BUSINESS MEALS</v>
          </cell>
          <cell r="B33" t="str">
            <v>Construction</v>
          </cell>
        </row>
        <row r="34">
          <cell r="A34" t="str">
            <v>SERVICE AWARDS</v>
          </cell>
          <cell r="B34" t="str">
            <v>Construction</v>
          </cell>
        </row>
        <row r="35">
          <cell r="A35" t="str">
            <v>WATER TREATMENT</v>
          </cell>
          <cell r="B35" t="str">
            <v>Construction</v>
          </cell>
        </row>
        <row r="36">
          <cell r="A36" t="str">
            <v>PERMITS</v>
          </cell>
          <cell r="B36" t="str">
            <v>Design</v>
          </cell>
        </row>
        <row r="37">
          <cell r="A37" t="str">
            <v>TOOLS</v>
          </cell>
          <cell r="B37" t="str">
            <v>Equipment</v>
          </cell>
        </row>
        <row r="38">
          <cell r="A38" t="str">
            <v>GROUNDS EQUIPMENT</v>
          </cell>
          <cell r="B38" t="str">
            <v>Equipment</v>
          </cell>
        </row>
        <row r="39">
          <cell r="A39" t="str">
            <v>ROAD EQUIPMENT</v>
          </cell>
          <cell r="B39" t="str">
            <v>Equipment</v>
          </cell>
        </row>
        <row r="40">
          <cell r="A40" t="str">
            <v>SECURITY SYSTEM</v>
          </cell>
          <cell r="B40" t="str">
            <v>Equipment</v>
          </cell>
        </row>
        <row r="41">
          <cell r="A41" t="str">
            <v>COPIER EQUIPMENT</v>
          </cell>
          <cell r="B41" t="str">
            <v>Equipment</v>
          </cell>
        </row>
        <row r="42">
          <cell r="A42" t="str">
            <v>SAFETY EQUIPMENT</v>
          </cell>
          <cell r="B42" t="str">
            <v>Equipment</v>
          </cell>
        </row>
        <row r="43">
          <cell r="A43" t="str">
            <v>TELEPHONE SYSTEM</v>
          </cell>
          <cell r="B43" t="str">
            <v>Equipment</v>
          </cell>
        </row>
        <row r="44">
          <cell r="A44" t="str">
            <v>AUTOMOTIVE EQUIPMENT</v>
          </cell>
          <cell r="B44" t="str">
            <v>Equipment</v>
          </cell>
        </row>
        <row r="45">
          <cell r="A45" t="str">
            <v>LIABILITY INS RESERVE</v>
          </cell>
          <cell r="B45" t="str">
            <v>Construction</v>
          </cell>
        </row>
        <row r="46">
          <cell r="A46" t="str">
            <v>WATER UTILITY CONSTRUCTN</v>
          </cell>
          <cell r="B46" t="str">
            <v>Construction</v>
          </cell>
        </row>
        <row r="47">
          <cell r="A47" t="str">
            <v>INSURANCE PREMIUM</v>
          </cell>
          <cell r="B47" t="str">
            <v>Construction</v>
          </cell>
        </row>
        <row r="48">
          <cell r="A48" t="str">
            <v>LAND</v>
          </cell>
          <cell r="B48" t="str">
            <v>Land</v>
          </cell>
        </row>
        <row r="49">
          <cell r="A49" t="str">
            <v>LAND IMPROVEMENTS</v>
          </cell>
          <cell r="B49" t="str">
            <v>Land</v>
          </cell>
        </row>
        <row r="50">
          <cell r="A50" t="str">
            <v>PHONE EQUIPMENT</v>
          </cell>
          <cell r="B50" t="str">
            <v>Equipment</v>
          </cell>
        </row>
        <row r="51">
          <cell r="A51" t="str">
            <v>PHONE SYSTEM ADDITIONS</v>
          </cell>
          <cell r="B51" t="str">
            <v>Equipment</v>
          </cell>
        </row>
        <row r="52">
          <cell r="A52" t="str">
            <v>VIDEO EQUIPMENT</v>
          </cell>
          <cell r="B52" t="str">
            <v>Equipment</v>
          </cell>
        </row>
        <row r="53">
          <cell r="A53" t="str">
            <v>ROAD PARTICIPATION</v>
          </cell>
          <cell r="B53" t="str">
            <v>Construction</v>
          </cell>
        </row>
        <row r="54">
          <cell r="A54" t="str">
            <v>BUILDING CONSTRUCTION</v>
          </cell>
          <cell r="B54" t="str">
            <v>Construction</v>
          </cell>
        </row>
        <row r="55">
          <cell r="A55" t="str">
            <v>EDUCATION &amp; CONFERENCE</v>
          </cell>
          <cell r="B55" t="str">
            <v>Design</v>
          </cell>
        </row>
        <row r="56">
          <cell r="A56" t="str">
            <v>IN-HOUSE TRAINING</v>
          </cell>
          <cell r="B56" t="str">
            <v>Design</v>
          </cell>
        </row>
        <row r="57">
          <cell r="A57" t="str">
            <v>DAY TRAVEL MEALS REIMB</v>
          </cell>
          <cell r="B57" t="str">
            <v>Design</v>
          </cell>
        </row>
        <row r="58">
          <cell r="A58" t="str">
            <v>DUES &amp; SUBSCRIPTIONS</v>
          </cell>
          <cell r="B58" t="str">
            <v>Design</v>
          </cell>
        </row>
        <row r="59">
          <cell r="A59" t="str">
            <v>TRAINING</v>
          </cell>
          <cell r="B59" t="str">
            <v>Design</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Debt Service"/>
      <sheetName val="TIRZ Fund"/>
      <sheetName val="Coverage"/>
      <sheetName val="chart"/>
      <sheetName val="Source1"/>
    </sheetNames>
    <sheetDataSet>
      <sheetData sheetId="0" refreshError="1">
        <row r="7">
          <cell r="B7" t="str">
            <v>City of Frisco</v>
          </cell>
        </row>
        <row r="8">
          <cell r="B8" t="str">
            <v>Tax Increment Reinvestment Zone No. 1</v>
          </cell>
        </row>
      </sheetData>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egories"/>
      <sheetName val="Summary"/>
      <sheetName val="Summary by Improvement Priority"/>
      <sheetName val="Summary by Improvement"/>
      <sheetName val="RECOMMENDED"/>
      <sheetName val="NEUTRAL"/>
      <sheetName val="MasterList"/>
      <sheetName val="MasterList UPLOAD"/>
      <sheetName val="New Positions"/>
      <sheetName val="Position Changes"/>
      <sheetName val="GRANT Positions"/>
      <sheetName val="HR Grant Rpt 03-2026"/>
      <sheetName val="Personnel UPLOAD"/>
      <sheetName val="New Positions-NOT ON DETAIL"/>
      <sheetName val="Position Counts"/>
      <sheetName val="Grant UPLOAD"/>
      <sheetName val="Approval Table"/>
      <sheetName val="Key"/>
      <sheetName val="Position Samples"/>
      <sheetName val="Acct Beg Table"/>
      <sheetName val="07-29-2026 Detail"/>
      <sheetName val="07-29-2026 Detail PFPMark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B2" t="str">
            <v>0101</v>
          </cell>
          <cell r="C2" t="str">
            <v>COUNTY JUDGE - ADMIN</v>
          </cell>
          <cell r="D2" t="str">
            <v>001-0101-410</v>
          </cell>
          <cell r="E2" t="str">
            <v>0001</v>
          </cell>
          <cell r="F2" t="str">
            <v>01001</v>
          </cell>
          <cell r="G2" t="str">
            <v>01001-0001</v>
          </cell>
          <cell r="H2" t="str">
            <v>COUNTY JUDGE</v>
          </cell>
          <cell r="I2" t="str">
            <v>ADMIN</v>
          </cell>
          <cell r="J2" t="str">
            <v>0001-01001-0001-41-</v>
          </cell>
        </row>
        <row r="3">
          <cell r="B3" t="str">
            <v>0150</v>
          </cell>
          <cell r="C3" t="str">
            <v>COMM COURT - ADMIN</v>
          </cell>
          <cell r="D3" t="str">
            <v>001-0150-410</v>
          </cell>
          <cell r="E3" t="str">
            <v>0001</v>
          </cell>
          <cell r="F3" t="str">
            <v>01050</v>
          </cell>
          <cell r="G3" t="str">
            <v>01050-0001</v>
          </cell>
          <cell r="H3" t="str">
            <v>COMMISSIONERS COURT</v>
          </cell>
          <cell r="I3" t="str">
            <v>ADMIN</v>
          </cell>
          <cell r="J3" t="str">
            <v>0001-01050-0001-41-</v>
          </cell>
        </row>
        <row r="4">
          <cell r="B4" t="str">
            <v>0151</v>
          </cell>
          <cell r="C4" t="str">
            <v>COMM - PRECINCT 1</v>
          </cell>
          <cell r="D4" t="str">
            <v>001-0151-410</v>
          </cell>
          <cell r="E4" t="str">
            <v>0001</v>
          </cell>
          <cell r="F4" t="str">
            <v>01051</v>
          </cell>
          <cell r="G4" t="str">
            <v>01051-0001</v>
          </cell>
          <cell r="H4" t="str">
            <v>COMMISSIONERS COURT PRECINCT 1</v>
          </cell>
          <cell r="I4" t="str">
            <v>ADMIN</v>
          </cell>
          <cell r="J4" t="str">
            <v>0001-01051-0001-41-</v>
          </cell>
        </row>
        <row r="5">
          <cell r="B5" t="str">
            <v>0152</v>
          </cell>
          <cell r="C5" t="str">
            <v>COMM - PRECINCT 2</v>
          </cell>
          <cell r="D5" t="str">
            <v>001-0152-410</v>
          </cell>
          <cell r="E5" t="str">
            <v>0001</v>
          </cell>
          <cell r="F5" t="str">
            <v>01052</v>
          </cell>
          <cell r="G5" t="str">
            <v>01052-0001</v>
          </cell>
          <cell r="H5" t="str">
            <v>COMMISSIONERS COURT PRECINCT 2</v>
          </cell>
          <cell r="I5" t="str">
            <v>ADMIN</v>
          </cell>
          <cell r="J5" t="str">
            <v>0001-01052-0001-41-</v>
          </cell>
        </row>
        <row r="6">
          <cell r="B6" t="str">
            <v>0153</v>
          </cell>
          <cell r="C6" t="str">
            <v>COMM - PRECINCT 3</v>
          </cell>
          <cell r="D6" t="str">
            <v>001-0153-410</v>
          </cell>
          <cell r="E6" t="str">
            <v>0001</v>
          </cell>
          <cell r="F6" t="str">
            <v>01053</v>
          </cell>
          <cell r="G6" t="str">
            <v>01053-0001</v>
          </cell>
          <cell r="H6" t="str">
            <v>COMMISSIONERS COURT PRECINCT 3</v>
          </cell>
          <cell r="I6" t="str">
            <v>ADMIN</v>
          </cell>
          <cell r="J6" t="str">
            <v>0001-01053-0001-41-</v>
          </cell>
        </row>
        <row r="7">
          <cell r="B7" t="str">
            <v>0154</v>
          </cell>
          <cell r="C7" t="str">
            <v>COMM - PRECINCT 4</v>
          </cell>
          <cell r="D7" t="str">
            <v>001-0154-410</v>
          </cell>
          <cell r="E7" t="str">
            <v>0001</v>
          </cell>
          <cell r="F7" t="str">
            <v>01054</v>
          </cell>
          <cell r="G7" t="str">
            <v>01054-0001</v>
          </cell>
          <cell r="H7" t="str">
            <v>COMMISSIONERS COURT PRECINCT 4</v>
          </cell>
          <cell r="I7" t="str">
            <v>ADMIN</v>
          </cell>
          <cell r="J7" t="str">
            <v>0001-01054-0001-41-</v>
          </cell>
        </row>
        <row r="8">
          <cell r="B8" t="str">
            <v>0201</v>
          </cell>
          <cell r="C8" t="str">
            <v>ADMINISTRATIVE SERV-ADMIN</v>
          </cell>
          <cell r="D8" t="str">
            <v>001-0201-411</v>
          </cell>
          <cell r="E8" t="str">
            <v>0001</v>
          </cell>
          <cell r="F8" t="str">
            <v>02001</v>
          </cell>
          <cell r="G8" t="str">
            <v>02001-0001</v>
          </cell>
          <cell r="H8" t="str">
            <v>ADMINISTRATIVE SERVICES</v>
          </cell>
          <cell r="I8" t="str">
            <v>ADMIN</v>
          </cell>
          <cell r="J8" t="str">
            <v>0001-02001-0001-41-</v>
          </cell>
        </row>
        <row r="9">
          <cell r="B9" t="str">
            <v>0213</v>
          </cell>
          <cell r="C9" t="str">
            <v>ADMIN SERVICES - MAGISTRATE DEPT</v>
          </cell>
          <cell r="E9" t="str">
            <v>0001</v>
          </cell>
          <cell r="F9" t="str">
            <v>02013</v>
          </cell>
          <cell r="G9" t="str">
            <v>02013-0001</v>
          </cell>
          <cell r="H9" t="str">
            <v>ADMIN SERVICES-MAGISTRATE DEPT</v>
          </cell>
          <cell r="I9" t="str">
            <v>ADMIN</v>
          </cell>
          <cell r="J9" t="str">
            <v>0001-02013-0001-44-</v>
          </cell>
        </row>
        <row r="10">
          <cell r="B10" t="str">
            <v>0215</v>
          </cell>
          <cell r="C10" t="str">
            <v>ADMIN SERVICES-TEEN COURT</v>
          </cell>
          <cell r="E10" t="str">
            <v>0001</v>
          </cell>
          <cell r="F10" t="str">
            <v>02001</v>
          </cell>
          <cell r="G10" t="str">
            <v>02001-0015</v>
          </cell>
          <cell r="H10" t="str">
            <v>ADMIN SERVICES-JUVENILE CASE MANAGER</v>
          </cell>
          <cell r="I10" t="str">
            <v>ADMIN</v>
          </cell>
          <cell r="J10" t="str">
            <v>0001-02001-0015-41-</v>
          </cell>
        </row>
        <row r="11">
          <cell r="B11" t="str">
            <v>0301</v>
          </cell>
          <cell r="C11" t="str">
            <v>HR - ADMIN</v>
          </cell>
          <cell r="D11" t="str">
            <v>001-0301-412</v>
          </cell>
          <cell r="E11" t="str">
            <v>0001</v>
          </cell>
          <cell r="F11" t="str">
            <v>03001</v>
          </cell>
          <cell r="G11" t="str">
            <v>03001-0001</v>
          </cell>
          <cell r="H11" t="str">
            <v>HUMAN RESOURCES</v>
          </cell>
          <cell r="I11" t="str">
            <v>ADMIN</v>
          </cell>
          <cell r="J11" t="str">
            <v>0001-03001-0001-41-</v>
          </cell>
        </row>
        <row r="12">
          <cell r="B12" t="str">
            <v>0320</v>
          </cell>
          <cell r="C12" t="str">
            <v>RISK MANAGEMENT - ADMIN</v>
          </cell>
          <cell r="D12" t="str">
            <v>001-0320-413</v>
          </cell>
          <cell r="E12" t="str">
            <v>0001</v>
          </cell>
          <cell r="F12" t="str">
            <v>03020</v>
          </cell>
          <cell r="G12" t="str">
            <v>03020-0001</v>
          </cell>
          <cell r="H12" t="str">
            <v>HUMAN RESOURCES RISK MGMT</v>
          </cell>
          <cell r="I12" t="str">
            <v>ADMIN</v>
          </cell>
          <cell r="J12" t="str">
            <v>0001-03020-0001-41-</v>
          </cell>
        </row>
        <row r="13">
          <cell r="B13" t="str">
            <v>0330</v>
          </cell>
          <cell r="C13" t="str">
            <v>HR - CIVIL SERVICE</v>
          </cell>
          <cell r="D13" t="str">
            <v>001-0330-412</v>
          </cell>
          <cell r="E13" t="str">
            <v>0001</v>
          </cell>
          <cell r="F13" t="str">
            <v>03030</v>
          </cell>
          <cell r="G13" t="str">
            <v>03030-0001</v>
          </cell>
          <cell r="H13" t="str">
            <v>HUMAN RESOURCES CIVIL SERVICE</v>
          </cell>
          <cell r="I13" t="str">
            <v>ADMIN</v>
          </cell>
          <cell r="J13" t="str">
            <v>0001-03030-0001-41-</v>
          </cell>
        </row>
        <row r="14">
          <cell r="B14" t="str">
            <v>0401</v>
          </cell>
          <cell r="C14" t="str">
            <v>BUDGET - ADMIN</v>
          </cell>
          <cell r="D14" t="str">
            <v>001-0401-480</v>
          </cell>
          <cell r="E14" t="str">
            <v>0001</v>
          </cell>
          <cell r="F14" t="str">
            <v>04001</v>
          </cell>
          <cell r="G14" t="str">
            <v>04001-0001</v>
          </cell>
          <cell r="H14" t="str">
            <v>BUDGET</v>
          </cell>
          <cell r="I14" t="str">
            <v>ADMIN</v>
          </cell>
          <cell r="J14" t="str">
            <v>0001-04001-0001-48-</v>
          </cell>
        </row>
        <row r="15">
          <cell r="B15" t="str">
            <v>0420</v>
          </cell>
          <cell r="C15" t="str">
            <v>SUPPORT SERVICES - ADMIN</v>
          </cell>
          <cell r="D15" t="str">
            <v>001-0420-411</v>
          </cell>
          <cell r="E15" t="str">
            <v>0001</v>
          </cell>
          <cell r="F15" t="str">
            <v>04020</v>
          </cell>
          <cell r="G15" t="str">
            <v>04020-0001</v>
          </cell>
          <cell r="H15" t="str">
            <v>BUDGET SUPPORT SERVICES</v>
          </cell>
          <cell r="I15" t="str">
            <v>ADMIN</v>
          </cell>
          <cell r="J15" t="str">
            <v>0001-04020-0001-41-</v>
          </cell>
        </row>
        <row r="16">
          <cell r="B16" t="str">
            <v>0501</v>
          </cell>
          <cell r="C16" t="str">
            <v>ELECTIONS-ADMIN</v>
          </cell>
          <cell r="D16" t="str">
            <v>001-0501-411</v>
          </cell>
          <cell r="E16" t="str">
            <v>0001</v>
          </cell>
          <cell r="F16" t="str">
            <v>05001</v>
          </cell>
          <cell r="G16" t="str">
            <v>05001-0001</v>
          </cell>
          <cell r="H16" t="str">
            <v>ELECTIONS</v>
          </cell>
          <cell r="I16" t="str">
            <v>ADMIN</v>
          </cell>
          <cell r="J16" t="str">
            <v>0001-05001-0001-41-</v>
          </cell>
        </row>
        <row r="17">
          <cell r="B17" t="str">
            <v>0601</v>
          </cell>
          <cell r="C17" t="str">
            <v>IT-ADMIN</v>
          </cell>
          <cell r="D17" t="str">
            <v>001-0601-414</v>
          </cell>
          <cell r="E17" t="str">
            <v>0001</v>
          </cell>
          <cell r="F17" t="str">
            <v>06001</v>
          </cell>
          <cell r="G17" t="str">
            <v>06001-0001</v>
          </cell>
          <cell r="H17" t="str">
            <v>INFORMATION TECHNOLOGY</v>
          </cell>
          <cell r="I17" t="str">
            <v>ADMIN</v>
          </cell>
          <cell r="J17" t="str">
            <v>0001-06001-0001-41-</v>
          </cell>
        </row>
        <row r="18">
          <cell r="B18" t="str">
            <v>0620</v>
          </cell>
          <cell r="C18" t="str">
            <v>TELECOM - ADMIN</v>
          </cell>
          <cell r="D18" t="str">
            <v>001-0620-414</v>
          </cell>
          <cell r="E18" t="str">
            <v>0001</v>
          </cell>
          <cell r="F18" t="str">
            <v>06020</v>
          </cell>
          <cell r="G18" t="str">
            <v>06020-0001</v>
          </cell>
          <cell r="H18" t="str">
            <v>IT-TELECOM</v>
          </cell>
          <cell r="I18" t="str">
            <v>ADMIN</v>
          </cell>
          <cell r="J18" t="str">
            <v>0001-06020-0001-41-</v>
          </cell>
        </row>
        <row r="19">
          <cell r="B19" t="str">
            <v>0630</v>
          </cell>
          <cell r="C19" t="str">
            <v>RECORDS - ADMIN</v>
          </cell>
          <cell r="D19" t="str">
            <v>001-0630-411</v>
          </cell>
          <cell r="E19" t="str">
            <v>0001</v>
          </cell>
          <cell r="F19" t="str">
            <v>06030</v>
          </cell>
          <cell r="G19" t="str">
            <v>06030-0001</v>
          </cell>
          <cell r="H19" t="str">
            <v>INFORMATION TECHNOLOGY RECORDS</v>
          </cell>
          <cell r="I19" t="str">
            <v>ADMIN</v>
          </cell>
          <cell r="J19" t="str">
            <v>0001-06030-0001-41-</v>
          </cell>
        </row>
        <row r="20">
          <cell r="B20" t="str">
            <v>0640</v>
          </cell>
          <cell r="C20" t="str">
            <v>ERP-ADMIN</v>
          </cell>
          <cell r="D20" t="str">
            <v>001-0640-414</v>
          </cell>
          <cell r="E20" t="str">
            <v>0001</v>
          </cell>
          <cell r="F20" t="str">
            <v>06040</v>
          </cell>
          <cell r="G20" t="str">
            <v>06040-0001</v>
          </cell>
          <cell r="H20" t="str">
            <v>INFORMATION TECHNOLOGY ERP</v>
          </cell>
          <cell r="I20" t="str">
            <v>ADMIN</v>
          </cell>
          <cell r="J20" t="str">
            <v>0001-06040-0001-41-</v>
          </cell>
        </row>
        <row r="21">
          <cell r="B21" t="str">
            <v>0650</v>
          </cell>
          <cell r="C21" t="str">
            <v>GIS-ADMIN</v>
          </cell>
          <cell r="D21" t="str">
            <v>001-0650-648</v>
          </cell>
          <cell r="E21" t="str">
            <v>0001</v>
          </cell>
          <cell r="F21" t="str">
            <v>06050</v>
          </cell>
          <cell r="G21" t="str">
            <v>06050-0001</v>
          </cell>
          <cell r="H21" t="str">
            <v>INFORMATION TECHNOLOGY GIS</v>
          </cell>
          <cell r="I21" t="str">
            <v>ADMIN</v>
          </cell>
          <cell r="J21" t="str">
            <v>0001-06050-0001-64-</v>
          </cell>
        </row>
        <row r="22">
          <cell r="B22" t="str">
            <v>0701</v>
          </cell>
          <cell r="C22" t="str">
            <v>VETERAN - ADMIN</v>
          </cell>
          <cell r="D22" t="str">
            <v>001-0701-411</v>
          </cell>
          <cell r="E22" t="str">
            <v>0001</v>
          </cell>
          <cell r="F22" t="str">
            <v>07001</v>
          </cell>
          <cell r="G22" t="str">
            <v>07001-0001</v>
          </cell>
          <cell r="H22" t="str">
            <v>VETERAN SERVICES</v>
          </cell>
          <cell r="I22" t="str">
            <v>ADMIN</v>
          </cell>
          <cell r="J22" t="str">
            <v>0001-07001-0001-41-</v>
          </cell>
        </row>
        <row r="23">
          <cell r="B23" t="str">
            <v>0801</v>
          </cell>
          <cell r="C23" t="str">
            <v>COUNTY CLERK-ADMIN</v>
          </cell>
          <cell r="D23" t="str">
            <v>001-0801-411</v>
          </cell>
          <cell r="E23" t="str">
            <v>0001</v>
          </cell>
          <cell r="F23" t="str">
            <v>08001</v>
          </cell>
          <cell r="G23" t="str">
            <v>08001-0001</v>
          </cell>
          <cell r="H23" t="str">
            <v>COUNTY CLERK</v>
          </cell>
          <cell r="I23" t="str">
            <v>ADMIN</v>
          </cell>
          <cell r="J23" t="str">
            <v>0001-08001-0001-41-</v>
          </cell>
        </row>
        <row r="24">
          <cell r="B24" t="str">
            <v>0820</v>
          </cell>
          <cell r="C24" t="str">
            <v>CCLC-ADMIN</v>
          </cell>
          <cell r="D24" t="str">
            <v>001-0820-443</v>
          </cell>
          <cell r="E24" t="str">
            <v>0001</v>
          </cell>
          <cell r="F24" t="str">
            <v>08020</v>
          </cell>
          <cell r="G24" t="str">
            <v>08020-0001</v>
          </cell>
          <cell r="H24" t="str">
            <v>COUNTY COURT AT LAW CLERKS</v>
          </cell>
          <cell r="I24" t="str">
            <v>ADMIN</v>
          </cell>
          <cell r="J24" t="str">
            <v>0001-08020-0001-44-</v>
          </cell>
        </row>
        <row r="25">
          <cell r="B25" t="str">
            <v>0821</v>
          </cell>
          <cell r="C25" t="str">
            <v>IND DEF COORD-ADMIN</v>
          </cell>
          <cell r="D25" t="str">
            <v>001-0821-721</v>
          </cell>
          <cell r="E25" t="str">
            <v>0001</v>
          </cell>
          <cell r="F25" t="str">
            <v>08020</v>
          </cell>
          <cell r="G25" t="str">
            <v>08020-0020</v>
          </cell>
          <cell r="H25" t="str">
            <v>COUNTY COURT AT LAW CLERKS</v>
          </cell>
          <cell r="I25" t="str">
            <v>IND DEF COORD</v>
          </cell>
          <cell r="J25" t="str">
            <v>0001-08020-0020-72-</v>
          </cell>
        </row>
        <row r="26">
          <cell r="B26" t="str">
            <v>0822</v>
          </cell>
          <cell r="C26" t="str">
            <v>COURT COLLECTIONS</v>
          </cell>
          <cell r="D26" t="str">
            <v>001-0822-483</v>
          </cell>
          <cell r="E26" t="str">
            <v>0001</v>
          </cell>
          <cell r="F26" t="str">
            <v>08020</v>
          </cell>
          <cell r="G26" t="str">
            <v>08020-0019</v>
          </cell>
          <cell r="H26" t="str">
            <v>COUNTY COURT AT LAW CLERKS</v>
          </cell>
          <cell r="I26" t="str">
            <v>COLLECTIONS</v>
          </cell>
          <cell r="J26" t="str">
            <v>0001-08020-0019-48-</v>
          </cell>
        </row>
        <row r="27">
          <cell r="B27" t="str">
            <v>0830</v>
          </cell>
          <cell r="C27" t="str">
            <v>TREASURY - ADMIN</v>
          </cell>
          <cell r="D27" t="str">
            <v>001-0830-483</v>
          </cell>
          <cell r="E27" t="str">
            <v>0001</v>
          </cell>
          <cell r="F27" t="str">
            <v>08030</v>
          </cell>
          <cell r="G27" t="str">
            <v>08030-0001</v>
          </cell>
          <cell r="H27" t="str">
            <v>COUNTY CLERK TREASURY</v>
          </cell>
          <cell r="I27" t="str">
            <v>ADMIN</v>
          </cell>
          <cell r="J27" t="str">
            <v>0001-08030-0001-48-</v>
          </cell>
        </row>
        <row r="28">
          <cell r="B28" t="str">
            <v>0860</v>
          </cell>
          <cell r="C28" t="str">
            <v>PROBATE/MENTAL CLERKS</v>
          </cell>
          <cell r="D28" t="str">
            <v>001-0860-443</v>
          </cell>
          <cell r="E28" t="str">
            <v>0001</v>
          </cell>
          <cell r="F28" t="str">
            <v>08060</v>
          </cell>
          <cell r="G28" t="str">
            <v>08060-0001</v>
          </cell>
          <cell r="H28" t="str">
            <v>COUNTY CLERK PROBATE/MENTAL</v>
          </cell>
          <cell r="I28" t="str">
            <v>ADMIN</v>
          </cell>
          <cell r="J28" t="str">
            <v>0001-08060-0001-44-</v>
          </cell>
        </row>
        <row r="29">
          <cell r="B29" t="str">
            <v>0901</v>
          </cell>
          <cell r="C29" t="str">
            <v>ME-ADMIN</v>
          </cell>
          <cell r="D29" t="str">
            <v>001-0901-648</v>
          </cell>
          <cell r="E29" t="str">
            <v>0001</v>
          </cell>
          <cell r="F29" t="str">
            <v>09001</v>
          </cell>
          <cell r="G29" t="str">
            <v>09001-0001</v>
          </cell>
          <cell r="H29" t="str">
            <v>MEDICAL EXAMINER</v>
          </cell>
          <cell r="I29" t="str">
            <v>ADMIN</v>
          </cell>
          <cell r="J29" t="str">
            <v>0001-09001-0001-64-</v>
          </cell>
        </row>
        <row r="30">
          <cell r="B30" t="str">
            <v>1001</v>
          </cell>
          <cell r="C30" t="str">
            <v>NON-DEPARTMENTAL</v>
          </cell>
          <cell r="D30" t="str">
            <v>001-1001-411</v>
          </cell>
          <cell r="E30" t="str">
            <v>0001</v>
          </cell>
          <cell r="F30" t="str">
            <v>10001</v>
          </cell>
          <cell r="G30" t="str">
            <v>10001-0001</v>
          </cell>
          <cell r="H30" t="str">
            <v>NON-DEPARTMENTAL</v>
          </cell>
          <cell r="I30" t="str">
            <v>ADMIN</v>
          </cell>
          <cell r="J30" t="str">
            <v>0001-10001-0001-41-</v>
          </cell>
        </row>
        <row r="31">
          <cell r="B31" t="str">
            <v>2001</v>
          </cell>
          <cell r="C31" t="str">
            <v>COUNTY COURTS-SHARED</v>
          </cell>
          <cell r="E31" t="str">
            <v>0001</v>
          </cell>
          <cell r="F31">
            <v>20000</v>
          </cell>
          <cell r="G31" t="str">
            <v>20000-0009</v>
          </cell>
          <cell r="H31" t="str">
            <v>COUNTY COURTS-SHARED</v>
          </cell>
          <cell r="I31" t="str">
            <v>SHARED</v>
          </cell>
          <cell r="J31" t="str">
            <v>0001-20000-0009-44-</v>
          </cell>
        </row>
        <row r="32">
          <cell r="B32" t="str">
            <v>2010</v>
          </cell>
          <cell r="C32" t="str">
            <v>CCL1-ADMIN</v>
          </cell>
          <cell r="D32" t="str">
            <v>001-2010-442</v>
          </cell>
          <cell r="E32" t="str">
            <v>0001</v>
          </cell>
          <cell r="F32">
            <v>20010</v>
          </cell>
          <cell r="G32" t="str">
            <v>20010-0001</v>
          </cell>
          <cell r="H32" t="str">
            <v>COUNTY COURT AT LAW 1</v>
          </cell>
          <cell r="I32" t="str">
            <v>ADMIN</v>
          </cell>
          <cell r="J32" t="str">
            <v>0001-20010-0001-44-</v>
          </cell>
        </row>
        <row r="33">
          <cell r="B33" t="str">
            <v>2020</v>
          </cell>
          <cell r="C33" t="str">
            <v>CCL2-ADMIN</v>
          </cell>
          <cell r="D33" t="str">
            <v>001-2020-442</v>
          </cell>
          <cell r="E33" t="str">
            <v>0001</v>
          </cell>
          <cell r="F33">
            <v>20020</v>
          </cell>
          <cell r="G33" t="str">
            <v>20020-0001</v>
          </cell>
          <cell r="H33" t="str">
            <v>COUNTY COURT AT LAW 2</v>
          </cell>
          <cell r="I33" t="str">
            <v>ADMIN</v>
          </cell>
          <cell r="J33" t="str">
            <v>0001-20020-0001-44-</v>
          </cell>
        </row>
        <row r="34">
          <cell r="B34" t="str">
            <v>2030</v>
          </cell>
          <cell r="C34" t="str">
            <v>CCL3-ADMIN</v>
          </cell>
          <cell r="D34" t="str">
            <v>001-2030-442</v>
          </cell>
          <cell r="E34" t="str">
            <v>0001</v>
          </cell>
          <cell r="F34">
            <v>20030</v>
          </cell>
          <cell r="G34" t="str">
            <v>20030-0001</v>
          </cell>
          <cell r="H34" t="str">
            <v>COUNTY COURT AT LAW 3</v>
          </cell>
          <cell r="I34" t="str">
            <v>ADMIN</v>
          </cell>
          <cell r="J34" t="str">
            <v>0001-20030-0001-44-</v>
          </cell>
        </row>
        <row r="35">
          <cell r="B35" t="str">
            <v>2040</v>
          </cell>
          <cell r="C35" t="str">
            <v>CCL4-ADMIN</v>
          </cell>
          <cell r="D35" t="str">
            <v>001-2040-442</v>
          </cell>
          <cell r="E35" t="str">
            <v>0001</v>
          </cell>
          <cell r="F35">
            <v>20040</v>
          </cell>
          <cell r="G35" t="str">
            <v>20040-0001</v>
          </cell>
          <cell r="H35" t="str">
            <v>COUNTY COURT AT LAW 4</v>
          </cell>
          <cell r="I35" t="str">
            <v>ADMIN</v>
          </cell>
          <cell r="J35" t="str">
            <v>0001-20040-0001-44-</v>
          </cell>
        </row>
        <row r="36">
          <cell r="B36" t="str">
            <v>2050</v>
          </cell>
          <cell r="C36" t="str">
            <v>CCL5-ADMIN</v>
          </cell>
          <cell r="D36" t="str">
            <v>001-2050-442</v>
          </cell>
          <cell r="E36" t="str">
            <v>0001</v>
          </cell>
          <cell r="F36">
            <v>20050</v>
          </cell>
          <cell r="G36" t="str">
            <v>20050-0001</v>
          </cell>
          <cell r="H36" t="str">
            <v>COUNTY COURT AT LAW 5</v>
          </cell>
          <cell r="I36" t="str">
            <v>ADMIN</v>
          </cell>
          <cell r="J36" t="str">
            <v>0001-20050-0001-44-</v>
          </cell>
        </row>
        <row r="37">
          <cell r="B37" t="str">
            <v>2060</v>
          </cell>
          <cell r="C37" t="str">
            <v>CCL6-ADMIN</v>
          </cell>
          <cell r="D37" t="str">
            <v>001-2060-442</v>
          </cell>
          <cell r="E37" t="str">
            <v>0001</v>
          </cell>
          <cell r="F37">
            <v>20060</v>
          </cell>
          <cell r="G37" t="str">
            <v>20060-0001</v>
          </cell>
          <cell r="H37" t="str">
            <v>COUNTY COURT AT LAW 6</v>
          </cell>
          <cell r="I37" t="str">
            <v>ADMIN</v>
          </cell>
          <cell r="J37" t="str">
            <v>0001-20060-0001-44-</v>
          </cell>
        </row>
        <row r="38">
          <cell r="B38" t="str">
            <v>2070</v>
          </cell>
          <cell r="C38" t="str">
            <v>CCL7-ADMIN</v>
          </cell>
          <cell r="D38" t="str">
            <v>001-2070-442</v>
          </cell>
          <cell r="E38" t="str">
            <v>0001</v>
          </cell>
          <cell r="F38">
            <v>20070</v>
          </cell>
          <cell r="G38" t="str">
            <v>20070-0001</v>
          </cell>
          <cell r="H38" t="str">
            <v>COUNTY COURT AT LAW 7</v>
          </cell>
          <cell r="I38" t="str">
            <v>ADMIN</v>
          </cell>
          <cell r="J38" t="str">
            <v>0001-20070-0001-44-</v>
          </cell>
        </row>
        <row r="39">
          <cell r="B39" t="str">
            <v>2180</v>
          </cell>
          <cell r="C39" t="str">
            <v>PROBATE-ADMIN</v>
          </cell>
          <cell r="D39" t="str">
            <v>001-2180-442</v>
          </cell>
          <cell r="E39" t="str">
            <v>0001</v>
          </cell>
          <cell r="F39">
            <v>21099</v>
          </cell>
          <cell r="G39" t="str">
            <v>21099-0001</v>
          </cell>
          <cell r="H39" t="str">
            <v>COUNTY COURTS PROBATE</v>
          </cell>
          <cell r="I39" t="str">
            <v>ADMIN</v>
          </cell>
          <cell r="J39" t="str">
            <v>0001-21099-0001-44-</v>
          </cell>
        </row>
        <row r="40">
          <cell r="B40" t="str">
            <v>2301</v>
          </cell>
          <cell r="C40" t="str">
            <v>DIST CLERK-ADMIN</v>
          </cell>
          <cell r="D40" t="str">
            <v>001-2301-441</v>
          </cell>
          <cell r="E40" t="str">
            <v>0001</v>
          </cell>
          <cell r="F40">
            <v>23001</v>
          </cell>
          <cell r="G40" t="str">
            <v>23001-0001</v>
          </cell>
          <cell r="H40" t="str">
            <v>DISTRICT CLERK</v>
          </cell>
          <cell r="I40" t="str">
            <v>ADMIN</v>
          </cell>
          <cell r="J40" t="str">
            <v>0001-23001-0001-44-</v>
          </cell>
        </row>
        <row r="41">
          <cell r="B41" t="str">
            <v>2302</v>
          </cell>
          <cell r="C41" t="str">
            <v>PASSPORT</v>
          </cell>
          <cell r="D41" t="str">
            <v>001-2302-415</v>
          </cell>
          <cell r="E41" t="str">
            <v>0001</v>
          </cell>
          <cell r="F41">
            <v>23001</v>
          </cell>
          <cell r="G41" t="str">
            <v>23001-0025</v>
          </cell>
          <cell r="H41" t="str">
            <v>DISTRICT CLERK</v>
          </cell>
          <cell r="I41" t="str">
            <v>PASSPORT</v>
          </cell>
          <cell r="J41" t="str">
            <v>0001-23001-0025-41-</v>
          </cell>
        </row>
        <row r="42">
          <cell r="B42" t="str">
            <v>2350</v>
          </cell>
          <cell r="C42" t="str">
            <v>DIST CLERK-MAGISTRATE</v>
          </cell>
          <cell r="E42" t="str">
            <v>0001</v>
          </cell>
          <cell r="F42">
            <v>23050</v>
          </cell>
          <cell r="G42" t="str">
            <v>23050-0001</v>
          </cell>
          <cell r="H42" t="str">
            <v>DISTRICT CLERK</v>
          </cell>
          <cell r="I42" t="str">
            <v>MAGISTRATE</v>
          </cell>
          <cell r="J42" t="str">
            <v>0001-23050-0001-44-</v>
          </cell>
        </row>
        <row r="43">
          <cell r="B43" t="str">
            <v>2330</v>
          </cell>
          <cell r="C43" t="str">
            <v>JURY MGMT-ADMIN</v>
          </cell>
          <cell r="D43" t="str">
            <v>001-2330-441</v>
          </cell>
          <cell r="E43" t="str">
            <v>0001</v>
          </cell>
          <cell r="F43">
            <v>23030</v>
          </cell>
          <cell r="G43" t="str">
            <v>23030-0001</v>
          </cell>
          <cell r="H43" t="str">
            <v>DISTRICT CLERK JURY MANAGEMENT</v>
          </cell>
          <cell r="I43" t="str">
            <v>ADMIN</v>
          </cell>
          <cell r="J43" t="str">
            <v>0001-23030-0001-44-</v>
          </cell>
        </row>
        <row r="44">
          <cell r="B44" t="str">
            <v>2532</v>
          </cell>
          <cell r="C44" t="str">
            <v>GRANT-VETERANS COURT</v>
          </cell>
          <cell r="D44" t="str">
            <v>108-2532-440</v>
          </cell>
          <cell r="E44">
            <v>2580</v>
          </cell>
          <cell r="F44">
            <v>25296</v>
          </cell>
          <cell r="G44" t="str">
            <v>25296-9096</v>
          </cell>
          <cell r="H44" t="str">
            <v>STATE GRANTS-25296 296TH DISTRICT COURT</v>
          </cell>
          <cell r="I44" t="str">
            <v>GRANT-TVC VETERANS COURT</v>
          </cell>
          <cell r="J44" t="str">
            <v>2580-25296-9096-44-</v>
          </cell>
        </row>
        <row r="45">
          <cell r="B45" t="str">
            <v>2534</v>
          </cell>
          <cell r="C45" t="str">
            <v>GRANT-VALOR</v>
          </cell>
          <cell r="D45" t="str">
            <v>108-2534-440</v>
          </cell>
          <cell r="E45">
            <v>2580</v>
          </cell>
          <cell r="F45">
            <v>25296</v>
          </cell>
          <cell r="G45" t="str">
            <v>25296-9167</v>
          </cell>
          <cell r="H45" t="str">
            <v>STATE GRANTS-25296 296TH DISTRICT COURT</v>
          </cell>
          <cell r="I45" t="str">
            <v>GRANT-TVC VALOR</v>
          </cell>
          <cell r="J45" t="str">
            <v>2580-25296-9167-44-</v>
          </cell>
        </row>
        <row r="46">
          <cell r="B46" t="str">
            <v>2401</v>
          </cell>
          <cell r="C46" t="str">
            <v>JP-SHARED</v>
          </cell>
          <cell r="D46" t="str">
            <v>001-2401-444</v>
          </cell>
          <cell r="E46" t="str">
            <v>0001</v>
          </cell>
          <cell r="F46">
            <v>24000</v>
          </cell>
          <cell r="G46" t="str">
            <v>24000-0009</v>
          </cell>
          <cell r="H46" t="str">
            <v>JP-SHARED</v>
          </cell>
          <cell r="I46" t="str">
            <v>SHARED</v>
          </cell>
          <cell r="J46" t="str">
            <v>0001-24000-0009-44-</v>
          </cell>
        </row>
        <row r="47">
          <cell r="B47" t="str">
            <v>2410</v>
          </cell>
          <cell r="C47" t="str">
            <v>JP1-ADMIN</v>
          </cell>
          <cell r="D47" t="str">
            <v>001-2410-444</v>
          </cell>
          <cell r="E47" t="str">
            <v>0001</v>
          </cell>
          <cell r="F47">
            <v>24010</v>
          </cell>
          <cell r="G47" t="str">
            <v>24010-0001</v>
          </cell>
          <cell r="H47" t="str">
            <v>JUSTICE OF THE PEACE PCT1</v>
          </cell>
          <cell r="I47" t="str">
            <v>ADMIN</v>
          </cell>
          <cell r="J47" t="str">
            <v>0001-24010-0001-44-</v>
          </cell>
        </row>
        <row r="48">
          <cell r="B48" t="str">
            <v>2420</v>
          </cell>
          <cell r="C48" t="str">
            <v>JP2-ADMIN</v>
          </cell>
          <cell r="D48" t="str">
            <v>001-2420-444</v>
          </cell>
          <cell r="E48" t="str">
            <v>0001</v>
          </cell>
          <cell r="F48">
            <v>24020</v>
          </cell>
          <cell r="G48" t="str">
            <v>24020-0001</v>
          </cell>
          <cell r="H48" t="str">
            <v>JUSTICE OF THE PEACE PCT2</v>
          </cell>
          <cell r="I48" t="str">
            <v>ADMIN</v>
          </cell>
          <cell r="J48" t="str">
            <v>0001-24020-0001-44-</v>
          </cell>
        </row>
        <row r="49">
          <cell r="B49" t="str">
            <v>2430</v>
          </cell>
          <cell r="C49" t="str">
            <v>JP3-1-ADMIN</v>
          </cell>
          <cell r="D49" t="str">
            <v>001-2430-444</v>
          </cell>
          <cell r="E49" t="str">
            <v>0001</v>
          </cell>
          <cell r="F49">
            <v>24031</v>
          </cell>
          <cell r="G49" t="str">
            <v>24031-0001</v>
          </cell>
          <cell r="H49" t="str">
            <v>JUSTICE OF THE PEACE PCT3-1</v>
          </cell>
          <cell r="I49" t="str">
            <v>ADMIN</v>
          </cell>
          <cell r="J49" t="str">
            <v>0001-24031-0001-44-</v>
          </cell>
        </row>
        <row r="50">
          <cell r="B50" t="str">
            <v>2433</v>
          </cell>
          <cell r="C50" t="str">
            <v>JP3-ADMIN</v>
          </cell>
          <cell r="D50" t="str">
            <v>001-2430-444</v>
          </cell>
          <cell r="E50" t="str">
            <v>0001</v>
          </cell>
          <cell r="F50">
            <v>24030</v>
          </cell>
          <cell r="G50" t="str">
            <v>24030-0001</v>
          </cell>
          <cell r="H50" t="str">
            <v>JUSTICE OF THE PEACE PCT3</v>
          </cell>
          <cell r="I50" t="str">
            <v>ADMIN</v>
          </cell>
          <cell r="J50" t="str">
            <v>0001-24030-0001-44-</v>
          </cell>
        </row>
        <row r="51">
          <cell r="B51" t="str">
            <v>2440</v>
          </cell>
          <cell r="C51" t="str">
            <v>JP4-ADMIN</v>
          </cell>
          <cell r="D51" t="str">
            <v>001-2440-444</v>
          </cell>
          <cell r="E51" t="str">
            <v>0001</v>
          </cell>
          <cell r="F51">
            <v>24040</v>
          </cell>
          <cell r="G51" t="str">
            <v>24040-0001</v>
          </cell>
          <cell r="H51" t="str">
            <v>JUSTICE OF THE PEACE PCT4</v>
          </cell>
          <cell r="I51" t="str">
            <v>ADMIN</v>
          </cell>
          <cell r="J51" t="str">
            <v>0001-24040-0001-44-</v>
          </cell>
        </row>
        <row r="52">
          <cell r="B52" t="str">
            <v>2450</v>
          </cell>
          <cell r="C52" t="str">
            <v>JP3-2 ADMIN</v>
          </cell>
          <cell r="D52" t="str">
            <v>001-2450-444</v>
          </cell>
          <cell r="E52" t="str">
            <v>0001</v>
          </cell>
          <cell r="F52">
            <v>24032</v>
          </cell>
          <cell r="G52" t="str">
            <v>24032-0001</v>
          </cell>
          <cell r="H52" t="str">
            <v>JUSTICES OF THE PEACE 3-2</v>
          </cell>
          <cell r="I52" t="str">
            <v>ADMIN</v>
          </cell>
          <cell r="J52" t="str">
            <v>0001-24032-0001-44-</v>
          </cell>
        </row>
        <row r="53">
          <cell r="B53" t="str">
            <v>2501</v>
          </cell>
          <cell r="C53" t="str">
            <v>DIST CT-SHARED</v>
          </cell>
          <cell r="D53" t="str">
            <v>001-2501-440</v>
          </cell>
          <cell r="E53" t="str">
            <v>0001</v>
          </cell>
          <cell r="F53">
            <v>25000</v>
          </cell>
          <cell r="G53" t="str">
            <v>25000-0009</v>
          </cell>
          <cell r="H53" t="str">
            <v>DISTRICT COURTS-SHARED</v>
          </cell>
          <cell r="I53" t="str">
            <v>SHARED</v>
          </cell>
          <cell r="J53" t="str">
            <v>0001-25000-0009-44-</v>
          </cell>
        </row>
        <row r="54">
          <cell r="B54" t="str">
            <v>2510</v>
          </cell>
          <cell r="C54" t="str">
            <v>199TH DC-ADMIN</v>
          </cell>
          <cell r="D54" t="str">
            <v>001-2510-440</v>
          </cell>
          <cell r="E54" t="str">
            <v>0001</v>
          </cell>
          <cell r="F54">
            <v>25199</v>
          </cell>
          <cell r="G54" t="str">
            <v>25199-0001</v>
          </cell>
          <cell r="H54" t="str">
            <v>199TH DISTRICT COURT</v>
          </cell>
          <cell r="I54" t="str">
            <v>ADMIN</v>
          </cell>
          <cell r="J54" t="str">
            <v>0001-25199-0001-44-</v>
          </cell>
        </row>
        <row r="55">
          <cell r="B55" t="str">
            <v>2520</v>
          </cell>
          <cell r="C55" t="str">
            <v>219TH DC-ADMIN</v>
          </cell>
          <cell r="D55" t="str">
            <v>001-2520-440</v>
          </cell>
          <cell r="E55" t="str">
            <v>0001</v>
          </cell>
          <cell r="F55">
            <v>25219</v>
          </cell>
          <cell r="G55" t="str">
            <v>25219-0001</v>
          </cell>
          <cell r="H55" t="str">
            <v>219TH DISTRICT COURT</v>
          </cell>
          <cell r="I55" t="str">
            <v>ADMIN</v>
          </cell>
          <cell r="J55" t="str">
            <v>0001-25219-0001-44-</v>
          </cell>
        </row>
        <row r="56">
          <cell r="B56" t="str">
            <v>2530</v>
          </cell>
          <cell r="C56" t="str">
            <v>296TH DC-ADMIN</v>
          </cell>
          <cell r="D56" t="str">
            <v>001-2530-440</v>
          </cell>
          <cell r="E56" t="str">
            <v>0001</v>
          </cell>
          <cell r="F56">
            <v>25296</v>
          </cell>
          <cell r="G56" t="str">
            <v>25296-0001</v>
          </cell>
          <cell r="H56" t="str">
            <v>296TH DISTRICT COURT</v>
          </cell>
          <cell r="I56" t="str">
            <v>ADMIN</v>
          </cell>
          <cell r="J56" t="str">
            <v>0001-25296-0001-44-</v>
          </cell>
        </row>
        <row r="57">
          <cell r="B57" t="str">
            <v>2540</v>
          </cell>
          <cell r="C57" t="str">
            <v>366TH DC-ADMIN</v>
          </cell>
          <cell r="D57" t="str">
            <v>001-2540-440</v>
          </cell>
          <cell r="E57" t="str">
            <v>0001</v>
          </cell>
          <cell r="F57">
            <v>25366</v>
          </cell>
          <cell r="G57" t="str">
            <v>25366-0001</v>
          </cell>
          <cell r="H57" t="str">
            <v>366TH DISTRICT COURT</v>
          </cell>
          <cell r="I57" t="str">
            <v>ADMIN</v>
          </cell>
          <cell r="J57" t="str">
            <v>0001-25366-0001-44-</v>
          </cell>
        </row>
        <row r="58">
          <cell r="B58" t="str">
            <v>2550</v>
          </cell>
          <cell r="C58" t="str">
            <v>380TH DC-ADMIN</v>
          </cell>
          <cell r="D58" t="str">
            <v>001-2550-440</v>
          </cell>
          <cell r="E58" t="str">
            <v>0001</v>
          </cell>
          <cell r="F58">
            <v>25380</v>
          </cell>
          <cell r="G58" t="str">
            <v>25380-0001</v>
          </cell>
          <cell r="H58" t="str">
            <v>380TH DISTRICT COURT</v>
          </cell>
          <cell r="I58" t="str">
            <v>ADMIN</v>
          </cell>
          <cell r="J58" t="str">
            <v>0001-25380-0001-44-</v>
          </cell>
        </row>
        <row r="59">
          <cell r="B59" t="str">
            <v>2560</v>
          </cell>
          <cell r="C59" t="str">
            <v>401ST DC-ADMIN</v>
          </cell>
          <cell r="D59" t="str">
            <v>001-2560-440</v>
          </cell>
          <cell r="E59" t="str">
            <v>0001</v>
          </cell>
          <cell r="F59">
            <v>25401</v>
          </cell>
          <cell r="G59" t="str">
            <v>25401-0001</v>
          </cell>
          <cell r="H59" t="str">
            <v>401ST DISTRICT COURT</v>
          </cell>
          <cell r="I59" t="str">
            <v>ADMIN</v>
          </cell>
          <cell r="J59" t="str">
            <v>0001-25401-0001-44-</v>
          </cell>
        </row>
        <row r="60">
          <cell r="B60" t="str">
            <v>2570</v>
          </cell>
          <cell r="C60" t="str">
            <v>416TH DC-ADMIN</v>
          </cell>
          <cell r="D60" t="str">
            <v>001-2570-440</v>
          </cell>
          <cell r="E60" t="str">
            <v>0001</v>
          </cell>
          <cell r="F60">
            <v>25416</v>
          </cell>
          <cell r="G60" t="str">
            <v>25416-0001</v>
          </cell>
          <cell r="H60" t="str">
            <v>416TH DISTRICT COURT</v>
          </cell>
          <cell r="I60" t="str">
            <v>ADMIN</v>
          </cell>
          <cell r="J60" t="str">
            <v>0001-25416-0001-44-</v>
          </cell>
        </row>
        <row r="61">
          <cell r="B61" t="str">
            <v>2580</v>
          </cell>
          <cell r="C61" t="str">
            <v>417TH DC-ADMIN</v>
          </cell>
          <cell r="D61" t="str">
            <v>001-2580-440</v>
          </cell>
          <cell r="E61" t="str">
            <v>0001</v>
          </cell>
          <cell r="F61">
            <v>25417</v>
          </cell>
          <cell r="G61" t="str">
            <v>25417-0001</v>
          </cell>
          <cell r="H61" t="str">
            <v>417TH DISTRICT COURT</v>
          </cell>
          <cell r="I61" t="str">
            <v>ADMIN</v>
          </cell>
          <cell r="J61" t="str">
            <v>0001-25417-0001-44-</v>
          </cell>
        </row>
        <row r="62">
          <cell r="B62" t="str">
            <v>2590</v>
          </cell>
          <cell r="C62" t="str">
            <v>429TH DC-ADMIN</v>
          </cell>
          <cell r="D62" t="str">
            <v>001-2590-440</v>
          </cell>
          <cell r="E62" t="str">
            <v>0001</v>
          </cell>
          <cell r="F62">
            <v>25429</v>
          </cell>
          <cell r="G62" t="str">
            <v>25429-0001</v>
          </cell>
          <cell r="H62" t="str">
            <v>429TH DISTRICT COURT</v>
          </cell>
          <cell r="I62" t="str">
            <v>ADMIN</v>
          </cell>
          <cell r="J62" t="str">
            <v>0001-25429-0001-44-</v>
          </cell>
        </row>
        <row r="63">
          <cell r="B63" t="str">
            <v>2630</v>
          </cell>
          <cell r="C63" t="str">
            <v>468TH DC-ADMIN</v>
          </cell>
          <cell r="E63" t="str">
            <v>0001</v>
          </cell>
          <cell r="F63" t="str">
            <v>25468</v>
          </cell>
          <cell r="G63" t="str">
            <v>25468-0001</v>
          </cell>
          <cell r="H63" t="str">
            <v>468TH FAMILY DISTRICT COURT</v>
          </cell>
          <cell r="I63" t="str">
            <v>ADMIN</v>
          </cell>
          <cell r="J63" t="str">
            <v>0001-25468-0001-44-</v>
          </cell>
        </row>
        <row r="64">
          <cell r="B64" t="str">
            <v>2610</v>
          </cell>
          <cell r="C64" t="str">
            <v>469TH DC-ADMIN</v>
          </cell>
          <cell r="D64" t="str">
            <v>001-2610-440</v>
          </cell>
          <cell r="E64" t="str">
            <v>0001</v>
          </cell>
          <cell r="F64">
            <v>25469</v>
          </cell>
          <cell r="G64" t="str">
            <v>25469-0001</v>
          </cell>
          <cell r="H64" t="str">
            <v>469TH DISTRICT COURT</v>
          </cell>
          <cell r="I64" t="str">
            <v>ADMIN</v>
          </cell>
          <cell r="J64" t="str">
            <v>0001-25469-0001-44-</v>
          </cell>
        </row>
        <row r="65">
          <cell r="B65" t="str">
            <v>2620</v>
          </cell>
          <cell r="C65" t="str">
            <v>470TH DC-ADMIN</v>
          </cell>
          <cell r="D65" t="str">
            <v>001-2620-440</v>
          </cell>
          <cell r="E65" t="str">
            <v>0001</v>
          </cell>
          <cell r="F65">
            <v>25470</v>
          </cell>
          <cell r="G65" t="str">
            <v>25470-0001</v>
          </cell>
          <cell r="H65" t="str">
            <v>470TH DISTRICT COURT</v>
          </cell>
          <cell r="I65" t="str">
            <v>ADMIN</v>
          </cell>
          <cell r="J65" t="str">
            <v>0001-25470-0001-44-</v>
          </cell>
        </row>
        <row r="66">
          <cell r="B66" t="str">
            <v>2640</v>
          </cell>
          <cell r="C66" t="str">
            <v>471ST DC-ADMIN</v>
          </cell>
          <cell r="E66" t="str">
            <v>0001</v>
          </cell>
          <cell r="F66">
            <v>25471</v>
          </cell>
          <cell r="G66" t="str">
            <v>25471-0001</v>
          </cell>
          <cell r="H66" t="str">
            <v>471ST CIVIL COURT</v>
          </cell>
          <cell r="I66" t="str">
            <v>ADMIN</v>
          </cell>
          <cell r="J66" t="str">
            <v>0001-25471-0001-44-</v>
          </cell>
        </row>
        <row r="67">
          <cell r="B67" t="str">
            <v>2650</v>
          </cell>
          <cell r="C67" t="str">
            <v>493RD DC-ADMIN</v>
          </cell>
          <cell r="E67" t="str">
            <v>0001</v>
          </cell>
          <cell r="F67">
            <v>25493</v>
          </cell>
          <cell r="G67" t="str">
            <v>25493-0001</v>
          </cell>
          <cell r="H67" t="str">
            <v>493RD DISTRICT COURT</v>
          </cell>
          <cell r="I67" t="str">
            <v>ADMIN</v>
          </cell>
          <cell r="J67" t="str">
            <v>0001-25493-0001-44-</v>
          </cell>
        </row>
        <row r="68">
          <cell r="B68" t="str">
            <v>2660</v>
          </cell>
          <cell r="C68" t="str">
            <v>494TH DC-ADMIN</v>
          </cell>
          <cell r="E68" t="str">
            <v>0001</v>
          </cell>
          <cell r="F68">
            <v>25494</v>
          </cell>
          <cell r="G68" t="str">
            <v>25494-0001</v>
          </cell>
          <cell r="H68" t="str">
            <v>494TH DISTRICT COURT</v>
          </cell>
          <cell r="I68" t="str">
            <v>ADMIN</v>
          </cell>
          <cell r="J68" t="str">
            <v>0001-25494-0001-44-</v>
          </cell>
        </row>
        <row r="69">
          <cell r="B69" t="str">
            <v>3001</v>
          </cell>
          <cell r="C69" t="str">
            <v>AUDITOR - ADMIN</v>
          </cell>
          <cell r="D69" t="str">
            <v>001-3001-481</v>
          </cell>
          <cell r="E69" t="str">
            <v>0001</v>
          </cell>
          <cell r="F69">
            <v>30001</v>
          </cell>
          <cell r="G69" t="str">
            <v>30001-0001</v>
          </cell>
          <cell r="H69" t="str">
            <v>COUNTY AUDITOR</v>
          </cell>
          <cell r="I69" t="str">
            <v>ADMIN</v>
          </cell>
          <cell r="J69" t="str">
            <v>0001-30001-0001-48-</v>
          </cell>
        </row>
        <row r="70">
          <cell r="B70" t="str">
            <v>3101</v>
          </cell>
          <cell r="C70" t="str">
            <v>TAX A/C - ADMIN</v>
          </cell>
          <cell r="D70" t="str">
            <v>001-3101-483</v>
          </cell>
          <cell r="E70" t="str">
            <v>0001</v>
          </cell>
          <cell r="F70">
            <v>31001</v>
          </cell>
          <cell r="G70" t="str">
            <v>31001-0001</v>
          </cell>
          <cell r="H70" t="str">
            <v>TAX ASSESSOR/COLLECTOR</v>
          </cell>
          <cell r="I70" t="str">
            <v>ADMIN</v>
          </cell>
          <cell r="J70" t="str">
            <v>0001-31001-0001-48-</v>
          </cell>
        </row>
        <row r="71">
          <cell r="B71" t="str">
            <v>3201</v>
          </cell>
          <cell r="C71" t="str">
            <v>PURCHASING - ADMIN</v>
          </cell>
          <cell r="D71" t="str">
            <v>001-3201-482</v>
          </cell>
          <cell r="E71" t="str">
            <v>0001</v>
          </cell>
          <cell r="F71">
            <v>32001</v>
          </cell>
          <cell r="G71" t="str">
            <v>32001-0001</v>
          </cell>
          <cell r="H71" t="str">
            <v>PURCHASING</v>
          </cell>
          <cell r="I71" t="str">
            <v>ADMIN</v>
          </cell>
          <cell r="J71" t="str">
            <v>0001-32001-0001-48-</v>
          </cell>
        </row>
        <row r="72">
          <cell r="B72" t="str">
            <v>3501</v>
          </cell>
          <cell r="C72" t="str">
            <v>DA-ADMIN</v>
          </cell>
          <cell r="D72" t="str">
            <v>001-3501-520</v>
          </cell>
          <cell r="E72" t="str">
            <v>0001</v>
          </cell>
          <cell r="F72">
            <v>35001</v>
          </cell>
          <cell r="G72" t="str">
            <v>35001-0001</v>
          </cell>
          <cell r="H72" t="str">
            <v>DISTRICT ATTORNEY</v>
          </cell>
          <cell r="I72" t="str">
            <v>ADMIN</v>
          </cell>
          <cell r="J72" t="str">
            <v>0001-35001-0001-52-</v>
          </cell>
        </row>
        <row r="73">
          <cell r="B73" t="str">
            <v>3502</v>
          </cell>
          <cell r="C73" t="str">
            <v>DA FED TASK FORCE</v>
          </cell>
          <cell r="E73">
            <v>1060</v>
          </cell>
          <cell r="F73">
            <v>35002</v>
          </cell>
          <cell r="G73" t="str">
            <v>35002-0001</v>
          </cell>
          <cell r="H73" t="str">
            <v>DA FED TASK FORCE</v>
          </cell>
          <cell r="I73" t="str">
            <v>ADMIN</v>
          </cell>
          <cell r="J73" t="str">
            <v>1060-35002-0001-52-</v>
          </cell>
        </row>
        <row r="74">
          <cell r="B74" t="str">
            <v>3560</v>
          </cell>
          <cell r="C74" t="str">
            <v>DA DEFRD PROSC PRGM-ADMIN</v>
          </cell>
          <cell r="D74" t="str">
            <v>049-3560-520</v>
          </cell>
          <cell r="E74">
            <v>1049</v>
          </cell>
          <cell r="F74">
            <v>35060</v>
          </cell>
          <cell r="G74" t="str">
            <v>35060-0001</v>
          </cell>
          <cell r="H74" t="str">
            <v>DA DEFERRED PROSECUTION</v>
          </cell>
          <cell r="I74" t="str">
            <v>ADMIN</v>
          </cell>
          <cell r="J74" t="str">
            <v>1049-35060-0001-52-</v>
          </cell>
        </row>
        <row r="75">
          <cell r="B75" t="str">
            <v>4010</v>
          </cell>
          <cell r="C75" t="str">
            <v>BUILD SUP - ADMIN</v>
          </cell>
          <cell r="D75" t="str">
            <v>001-4010-560</v>
          </cell>
          <cell r="E75" t="str">
            <v>0001</v>
          </cell>
          <cell r="F75">
            <v>40010</v>
          </cell>
          <cell r="G75" t="str">
            <v>40010-0001</v>
          </cell>
          <cell r="H75" t="str">
            <v>FACILITIES &amp; PARKS</v>
          </cell>
          <cell r="I75" t="str">
            <v>ADMIN</v>
          </cell>
          <cell r="J75" t="str">
            <v>0001-40010-0001-56-</v>
          </cell>
        </row>
        <row r="76">
          <cell r="B76" t="str">
            <v>4030</v>
          </cell>
          <cell r="C76" t="str">
            <v>CONST &amp; PROJ - ADMIN</v>
          </cell>
          <cell r="D76" t="str">
            <v>001-4030-560</v>
          </cell>
          <cell r="E76" t="str">
            <v>0001</v>
          </cell>
          <cell r="F76">
            <v>40030</v>
          </cell>
          <cell r="G76" t="str">
            <v>40030-0001</v>
          </cell>
          <cell r="H76" t="str">
            <v>BUILDING SUPERINTENDENT</v>
          </cell>
          <cell r="I76" t="str">
            <v>ADMIN</v>
          </cell>
          <cell r="J76" t="str">
            <v>0001-40030-0001-56-</v>
          </cell>
        </row>
        <row r="77">
          <cell r="B77" t="str">
            <v>4401</v>
          </cell>
          <cell r="C77" t="str">
            <v>EQUIP SERV-ADMIN</v>
          </cell>
          <cell r="D77" t="str">
            <v>001-4401-600</v>
          </cell>
          <cell r="E77" t="str">
            <v>0001</v>
          </cell>
          <cell r="F77">
            <v>44001</v>
          </cell>
          <cell r="G77" t="str">
            <v>44001-0001</v>
          </cell>
          <cell r="H77" t="str">
            <v>EQUIPMENT SERVICES</v>
          </cell>
          <cell r="I77" t="str">
            <v>ADMIN</v>
          </cell>
          <cell r="J77" t="str">
            <v>0001-44001-0001-60-</v>
          </cell>
        </row>
        <row r="78">
          <cell r="B78" t="str">
            <v>5001</v>
          </cell>
          <cell r="C78" t="str">
            <v>SO-ADMIN</v>
          </cell>
          <cell r="D78" t="str">
            <v>001-5001-640</v>
          </cell>
          <cell r="E78" t="str">
            <v>0001</v>
          </cell>
          <cell r="F78">
            <v>50001</v>
          </cell>
          <cell r="G78" t="str">
            <v>50001-0001</v>
          </cell>
          <cell r="H78" t="str">
            <v>SHERIFF'S OFFICE</v>
          </cell>
          <cell r="I78" t="str">
            <v>ADMIN</v>
          </cell>
          <cell r="J78" t="str">
            <v>0001-50001-0001-64-</v>
          </cell>
        </row>
        <row r="79">
          <cell r="B79" t="str">
            <v>5003</v>
          </cell>
          <cell r="C79" t="str">
            <v>SO-Dispatch</v>
          </cell>
          <cell r="D79" t="str">
            <v>001-5003-640</v>
          </cell>
          <cell r="E79" t="str">
            <v>0001</v>
          </cell>
          <cell r="F79">
            <v>50003</v>
          </cell>
          <cell r="G79" t="str">
            <v>50003-0001</v>
          </cell>
          <cell r="H79" t="str">
            <v>SHERIFF'S OFFICE</v>
          </cell>
          <cell r="I79" t="str">
            <v>ADMIN</v>
          </cell>
          <cell r="J79" t="str">
            <v>0001-50003-0001-64-</v>
          </cell>
        </row>
        <row r="80">
          <cell r="B80" t="str">
            <v>5030</v>
          </cell>
          <cell r="C80" t="str">
            <v>JAIL OPS-ADMIN</v>
          </cell>
          <cell r="D80" t="str">
            <v>001-5030-641</v>
          </cell>
          <cell r="E80" t="str">
            <v>0001</v>
          </cell>
          <cell r="F80">
            <v>50030</v>
          </cell>
          <cell r="G80" t="str">
            <v>50030-0001</v>
          </cell>
          <cell r="H80" t="str">
            <v>SO JAIL OPERATIONS</v>
          </cell>
          <cell r="I80" t="str">
            <v>ADMIN</v>
          </cell>
          <cell r="J80" t="str">
            <v>0001-50030-0001-64-</v>
          </cell>
        </row>
        <row r="81">
          <cell r="B81" t="str">
            <v>5031</v>
          </cell>
          <cell r="C81" t="str">
            <v>SO COMMISSARY-COMMISSARY</v>
          </cell>
          <cell r="E81" t="str">
            <v>0001</v>
          </cell>
          <cell r="F81">
            <v>50035</v>
          </cell>
          <cell r="G81" t="str">
            <v>50035-0054</v>
          </cell>
          <cell r="H81" t="str">
            <v>SO COMMISSARY</v>
          </cell>
          <cell r="I81" t="str">
            <v>COMMISSARY</v>
          </cell>
          <cell r="J81" t="str">
            <v>0001-50035-0054-64-</v>
          </cell>
        </row>
        <row r="82">
          <cell r="B82" t="str">
            <v>5040</v>
          </cell>
          <cell r="C82" t="str">
            <v>CH SEC-ADMIN</v>
          </cell>
          <cell r="D82" t="str">
            <v>029-5040-648</v>
          </cell>
          <cell r="E82">
            <v>29</v>
          </cell>
          <cell r="F82">
            <v>50040</v>
          </cell>
          <cell r="G82" t="str">
            <v>50040-0001</v>
          </cell>
          <cell r="H82" t="str">
            <v>SO COURTHOUSE SECURITY</v>
          </cell>
          <cell r="I82" t="str">
            <v>ADMIN</v>
          </cell>
          <cell r="J82" t="str">
            <v>0029-50040-0001-64-</v>
          </cell>
        </row>
        <row r="83">
          <cell r="B83" t="str">
            <v>5050</v>
          </cell>
          <cell r="C83" t="str">
            <v>MINIMUM SECURITY</v>
          </cell>
          <cell r="D83" t="str">
            <v>001-5050-641</v>
          </cell>
          <cell r="E83" t="str">
            <v>0001</v>
          </cell>
          <cell r="F83">
            <v>50050</v>
          </cell>
          <cell r="G83" t="str">
            <v>50030-0001</v>
          </cell>
          <cell r="H83" t="str">
            <v>SO MINIMUM SECURITY</v>
          </cell>
          <cell r="I83" t="str">
            <v>ADMIN</v>
          </cell>
          <cell r="J83" t="str">
            <v>0001-50030-0001-64-</v>
          </cell>
        </row>
        <row r="84">
          <cell r="B84" t="str">
            <v>5060</v>
          </cell>
          <cell r="C84" t="str">
            <v>SO-FUSION CENTER</v>
          </cell>
          <cell r="D84" t="str">
            <v>001-5060-644</v>
          </cell>
          <cell r="E84" t="str">
            <v>0001</v>
          </cell>
          <cell r="F84">
            <v>50060</v>
          </cell>
          <cell r="G84" t="str">
            <v>50060-0001</v>
          </cell>
          <cell r="H84" t="str">
            <v>SHERIFF'S OFFICE FUSION CENTER</v>
          </cell>
          <cell r="I84" t="str">
            <v>ADMIN</v>
          </cell>
          <cell r="J84" t="str">
            <v>0001-50060-0001-64-</v>
          </cell>
        </row>
        <row r="85">
          <cell r="B85" t="str">
            <v>5070</v>
          </cell>
          <cell r="C85" t="str">
            <v>INMATE TRANS-ADMIN</v>
          </cell>
          <cell r="D85" t="str">
            <v>001-5070-641</v>
          </cell>
          <cell r="E85" t="str">
            <v>0001</v>
          </cell>
          <cell r="F85">
            <v>50070</v>
          </cell>
          <cell r="G85" t="str">
            <v>50030-0001</v>
          </cell>
          <cell r="H85" t="str">
            <v>SO INMATE TRANSFER</v>
          </cell>
          <cell r="I85" t="str">
            <v>ADMIN</v>
          </cell>
          <cell r="J85" t="str">
            <v>0001-50030-0001-64-</v>
          </cell>
        </row>
        <row r="86">
          <cell r="B86" t="str">
            <v>5080</v>
          </cell>
          <cell r="C86" t="str">
            <v>PTR-ADMIN</v>
          </cell>
          <cell r="D86" t="str">
            <v>001-5080-643</v>
          </cell>
          <cell r="E86" t="str">
            <v>0001</v>
          </cell>
          <cell r="F86">
            <v>50030</v>
          </cell>
          <cell r="G86" t="str">
            <v>50030-0004</v>
          </cell>
          <cell r="H86" t="str">
            <v>SO JAIL OPERATIONS</v>
          </cell>
          <cell r="I86" t="str">
            <v>PRE-TRIAL RELEASE</v>
          </cell>
          <cell r="J86" t="str">
            <v>0001-50030-0004-64-</v>
          </cell>
        </row>
        <row r="87">
          <cell r="B87" t="str">
            <v>5090</v>
          </cell>
          <cell r="C87" t="str">
            <v>SO COUNTY CORR - ADMIN</v>
          </cell>
          <cell r="D87" t="str">
            <v>001-5090-643</v>
          </cell>
          <cell r="E87" t="str">
            <v>0001</v>
          </cell>
          <cell r="F87">
            <v>50090</v>
          </cell>
          <cell r="G87" t="str">
            <v>50090-0008</v>
          </cell>
          <cell r="H87" t="str">
            <v>SO COUNTY CORRECTION</v>
          </cell>
          <cell r="I87" t="str">
            <v>SCORE</v>
          </cell>
          <cell r="J87" t="str">
            <v>0001-50090-0008-64-</v>
          </cell>
        </row>
        <row r="88">
          <cell r="B88" t="str">
            <v>5110</v>
          </cell>
          <cell r="C88" t="str">
            <v>CHILD ABUSE - ADMIN</v>
          </cell>
          <cell r="D88" t="str">
            <v>001-5110-640</v>
          </cell>
          <cell r="E88" t="str">
            <v>0001</v>
          </cell>
          <cell r="F88">
            <v>50002</v>
          </cell>
          <cell r="G88" t="str">
            <v>50002-0001</v>
          </cell>
          <cell r="H88" t="str">
            <v>SHERIFF'S OFFICE CHILD ABUSE</v>
          </cell>
          <cell r="I88" t="str">
            <v>ADMIN</v>
          </cell>
          <cell r="J88" t="str">
            <v>0001-50002-0001-64-</v>
          </cell>
        </row>
        <row r="89">
          <cell r="B89">
            <v>5509</v>
          </cell>
          <cell r="C89" t="str">
            <v>CONSTABLE-SHARED</v>
          </cell>
          <cell r="D89" t="str">
            <v>001-5509-642</v>
          </cell>
          <cell r="E89" t="str">
            <v>0001</v>
          </cell>
          <cell r="F89">
            <v>55000</v>
          </cell>
          <cell r="G89" t="str">
            <v>55000-0009</v>
          </cell>
          <cell r="H89" t="str">
            <v>CONSTABLES-SHARED</v>
          </cell>
          <cell r="I89" t="str">
            <v>SHARED</v>
          </cell>
          <cell r="J89" t="str">
            <v>0001-55000-0009-64-</v>
          </cell>
        </row>
        <row r="90">
          <cell r="B90" t="str">
            <v>5510</v>
          </cell>
          <cell r="C90" t="str">
            <v>C1-ADMIN</v>
          </cell>
          <cell r="D90" t="str">
            <v>001-5510-642</v>
          </cell>
          <cell r="E90" t="str">
            <v>0001</v>
          </cell>
          <cell r="F90">
            <v>55010</v>
          </cell>
          <cell r="G90" t="str">
            <v>55010-0001</v>
          </cell>
          <cell r="H90" t="str">
            <v>CONSTABLE PCT1</v>
          </cell>
          <cell r="I90" t="str">
            <v>ADMIN</v>
          </cell>
          <cell r="J90" t="str">
            <v>0001-55010-0001-64-</v>
          </cell>
        </row>
        <row r="91">
          <cell r="B91" t="str">
            <v>5530</v>
          </cell>
          <cell r="C91" t="str">
            <v>C2-ADMIN</v>
          </cell>
          <cell r="D91" t="str">
            <v>001-5530-642</v>
          </cell>
          <cell r="E91" t="str">
            <v>0001</v>
          </cell>
          <cell r="F91">
            <v>55020</v>
          </cell>
          <cell r="G91" t="str">
            <v>55020-0001</v>
          </cell>
          <cell r="H91" t="str">
            <v>CONSTABLE PCT2</v>
          </cell>
          <cell r="I91" t="str">
            <v>ADMIN</v>
          </cell>
          <cell r="J91" t="str">
            <v>0001-55020-0001-64-</v>
          </cell>
        </row>
        <row r="92">
          <cell r="B92" t="str">
            <v>5550</v>
          </cell>
          <cell r="C92" t="str">
            <v>C3-ADMIN</v>
          </cell>
          <cell r="D92" t="str">
            <v>001-5550-642</v>
          </cell>
          <cell r="E92" t="str">
            <v>0001</v>
          </cell>
          <cell r="F92">
            <v>55030</v>
          </cell>
          <cell r="G92" t="str">
            <v>55030-0001</v>
          </cell>
          <cell r="H92" t="str">
            <v>CONSTABLE PCT3</v>
          </cell>
          <cell r="I92" t="str">
            <v>ADMIN</v>
          </cell>
          <cell r="J92" t="str">
            <v>0001-55030-0001-64-</v>
          </cell>
        </row>
        <row r="93">
          <cell r="B93" t="str">
            <v>5570</v>
          </cell>
          <cell r="C93" t="str">
            <v>C4-ADMIN</v>
          </cell>
          <cell r="D93" t="str">
            <v>001-5570-642</v>
          </cell>
          <cell r="E93" t="str">
            <v>0001</v>
          </cell>
          <cell r="F93">
            <v>55040</v>
          </cell>
          <cell r="G93" t="str">
            <v>55040-0001</v>
          </cell>
          <cell r="H93" t="str">
            <v>CONSTABLE PCT4</v>
          </cell>
          <cell r="I93" t="str">
            <v>ADMIN</v>
          </cell>
          <cell r="J93" t="str">
            <v>0001-55040-0001-64-</v>
          </cell>
        </row>
        <row r="94">
          <cell r="B94" t="str">
            <v>5701</v>
          </cell>
          <cell r="C94" t="str">
            <v>FIRE MARSHALL-ADMIN</v>
          </cell>
          <cell r="D94" t="str">
            <v>001-5701-648</v>
          </cell>
          <cell r="E94" t="str">
            <v>0001</v>
          </cell>
          <cell r="F94">
            <v>57001</v>
          </cell>
          <cell r="G94" t="str">
            <v>57001-0001</v>
          </cell>
          <cell r="H94" t="str">
            <v>FIRE MARSHAL</v>
          </cell>
          <cell r="I94" t="str">
            <v>ADMIN</v>
          </cell>
          <cell r="J94" t="str">
            <v>0001-57001-0001-64-</v>
          </cell>
        </row>
        <row r="95">
          <cell r="B95" t="str">
            <v>5801</v>
          </cell>
          <cell r="C95" t="str">
            <v>HL SEC - ADMIN</v>
          </cell>
          <cell r="D95" t="str">
            <v>001-5801-644</v>
          </cell>
          <cell r="E95" t="str">
            <v>0001</v>
          </cell>
          <cell r="F95">
            <v>58001</v>
          </cell>
          <cell r="G95" t="str">
            <v>58001-0001</v>
          </cell>
          <cell r="H95" t="str">
            <v>HOMELAND SECURITY</v>
          </cell>
          <cell r="I95" t="str">
            <v>ADMIN</v>
          </cell>
          <cell r="J95" t="str">
            <v>0001-58001-0001-64-</v>
          </cell>
        </row>
        <row r="96">
          <cell r="B96" t="str">
            <v>5901</v>
          </cell>
          <cell r="C96" t="str">
            <v>HIGHWAY PATROL - ADMIN</v>
          </cell>
          <cell r="D96" t="str">
            <v>001-5901-640</v>
          </cell>
          <cell r="E96" t="str">
            <v>0001</v>
          </cell>
          <cell r="F96">
            <v>59001</v>
          </cell>
          <cell r="G96" t="str">
            <v>59001-0001</v>
          </cell>
          <cell r="H96" t="str">
            <v>HIGHWAY PATROL</v>
          </cell>
          <cell r="I96" t="str">
            <v>ADMIN</v>
          </cell>
          <cell r="J96" t="str">
            <v>0001-59001-0001-64-</v>
          </cell>
        </row>
        <row r="97">
          <cell r="B97" t="str">
            <v>5950</v>
          </cell>
          <cell r="C97" t="str">
            <v>EMERGENCY MANAGEMENT</v>
          </cell>
          <cell r="D97" t="str">
            <v>001-5950-648</v>
          </cell>
          <cell r="E97" t="str">
            <v>0001</v>
          </cell>
          <cell r="F97">
            <v>59050</v>
          </cell>
          <cell r="G97" t="str">
            <v>59050-0001</v>
          </cell>
          <cell r="H97" t="str">
            <v>EMERGENCY MANAGEMENT</v>
          </cell>
          <cell r="I97" t="str">
            <v>ADMIN</v>
          </cell>
          <cell r="J97" t="str">
            <v>0001-59050-0001-64-</v>
          </cell>
        </row>
        <row r="98">
          <cell r="B98" t="str">
            <v>6030</v>
          </cell>
          <cell r="C98" t="str">
            <v>SUB ABUSE-ADMIN</v>
          </cell>
          <cell r="D98" t="str">
            <v>001-6030-720</v>
          </cell>
          <cell r="E98" t="str">
            <v>0001</v>
          </cell>
          <cell r="F98">
            <v>60030</v>
          </cell>
          <cell r="G98" t="str">
            <v>60030-0001</v>
          </cell>
          <cell r="H98" t="str">
            <v>SUBSTANCE ABUSE</v>
          </cell>
          <cell r="I98" t="str">
            <v>ADMIN</v>
          </cell>
          <cell r="J98" t="str">
            <v>0001-60030-0001-72-</v>
          </cell>
        </row>
        <row r="99">
          <cell r="B99" t="str">
            <v>6290</v>
          </cell>
          <cell r="C99" t="str">
            <v>IND DEF COORDINATOR-ADMIN</v>
          </cell>
          <cell r="D99" t="str">
            <v>001-6290-445</v>
          </cell>
          <cell r="E99" t="str">
            <v>0001</v>
          </cell>
          <cell r="F99">
            <v>62090</v>
          </cell>
          <cell r="G99" t="str">
            <v>62090-0001</v>
          </cell>
          <cell r="H99" t="str">
            <v>INDIGENT DEFENSE COORDINATOR</v>
          </cell>
          <cell r="I99" t="str">
            <v>ADMIN</v>
          </cell>
          <cell r="J99" t="str">
            <v>0001-62090-0001-44-</v>
          </cell>
        </row>
        <row r="100">
          <cell r="B100" t="str">
            <v>6401</v>
          </cell>
          <cell r="C100" t="str">
            <v>JUV PROB-ADMIN</v>
          </cell>
          <cell r="D100" t="str">
            <v>001-6401-643</v>
          </cell>
          <cell r="E100" t="str">
            <v>0001</v>
          </cell>
          <cell r="F100">
            <v>64001</v>
          </cell>
          <cell r="G100" t="str">
            <v>64001-0001</v>
          </cell>
          <cell r="H100" t="str">
            <v>JUVENILE PROBATION</v>
          </cell>
          <cell r="I100" t="str">
            <v>ADMIN</v>
          </cell>
          <cell r="J100" t="str">
            <v>0001-64001-0001-64-</v>
          </cell>
        </row>
        <row r="101">
          <cell r="B101" t="str">
            <v>6420</v>
          </cell>
          <cell r="C101" t="str">
            <v>JUV DET -ADMIN</v>
          </cell>
          <cell r="D101" t="str">
            <v>001-6420-641</v>
          </cell>
          <cell r="E101" t="str">
            <v>0001</v>
          </cell>
          <cell r="F101">
            <v>64020</v>
          </cell>
          <cell r="G101" t="str">
            <v>64020-0001</v>
          </cell>
          <cell r="H101" t="str">
            <v>JUVENILE DETENTION</v>
          </cell>
          <cell r="I101" t="str">
            <v>ADMIN</v>
          </cell>
          <cell r="J101" t="str">
            <v>0001-64020-0001-64-</v>
          </cell>
        </row>
        <row r="102">
          <cell r="B102" t="str">
            <v>6430</v>
          </cell>
          <cell r="C102" t="str">
            <v>JUV PROB - GRANT N</v>
          </cell>
          <cell r="D102" t="str">
            <v>180-6430-643</v>
          </cell>
          <cell r="E102" t="str">
            <v>2580</v>
          </cell>
          <cell r="F102">
            <v>64001</v>
          </cell>
          <cell r="G102" t="str">
            <v>64001-9100</v>
          </cell>
          <cell r="H102" t="str">
            <v>JUVENILE PROBATION</v>
          </cell>
          <cell r="I102" t="str">
            <v>JUV PROB-GRANT N</v>
          </cell>
          <cell r="J102" t="str">
            <v>2580-64001-9100-64-</v>
          </cell>
        </row>
        <row r="103">
          <cell r="B103" t="str">
            <v>6440</v>
          </cell>
          <cell r="C103" t="str">
            <v>COMM CORR-ADMIN</v>
          </cell>
          <cell r="D103" t="str">
            <v>001-6440-643</v>
          </cell>
          <cell r="E103" t="str">
            <v>0001</v>
          </cell>
          <cell r="F103">
            <v>64040</v>
          </cell>
          <cell r="G103" t="str">
            <v>64040-0001</v>
          </cell>
          <cell r="H103" t="str">
            <v>JUVENILE COMMUNITY CORRECTION</v>
          </cell>
          <cell r="I103" t="str">
            <v>ADMIN</v>
          </cell>
          <cell r="J103" t="str">
            <v>0001-64040-0001-64-</v>
          </cell>
        </row>
        <row r="104">
          <cell r="B104" t="str">
            <v>6460</v>
          </cell>
          <cell r="C104" t="str">
            <v>JUV ALT ED-ADMIN</v>
          </cell>
          <cell r="D104" t="str">
            <v>001-6460-643</v>
          </cell>
          <cell r="E104" t="str">
            <v>0001</v>
          </cell>
          <cell r="F104">
            <v>64060</v>
          </cell>
          <cell r="G104" t="str">
            <v>64060-0001</v>
          </cell>
          <cell r="H104" t="str">
            <v>JJAEP</v>
          </cell>
          <cell r="I104" t="str">
            <v>ADMIN</v>
          </cell>
          <cell r="J104" t="str">
            <v>0001-64060-0001-64-</v>
          </cell>
        </row>
        <row r="105">
          <cell r="B105" t="str">
            <v>7001</v>
          </cell>
          <cell r="C105" t="str">
            <v>EXTENTION OFFICE - ADMIN</v>
          </cell>
          <cell r="D105" t="str">
            <v>001-7001-800</v>
          </cell>
          <cell r="E105" t="str">
            <v>0001</v>
          </cell>
          <cell r="F105">
            <v>70001</v>
          </cell>
          <cell r="G105" t="str">
            <v>70001-0001</v>
          </cell>
          <cell r="H105" t="str">
            <v>AGRILIFE EXTENSION</v>
          </cell>
          <cell r="I105" t="str">
            <v>ADMIN</v>
          </cell>
          <cell r="J105" t="str">
            <v>0001-70001-0001-80-</v>
          </cell>
        </row>
        <row r="106">
          <cell r="B106" t="str">
            <v>7801</v>
          </cell>
          <cell r="C106" t="str">
            <v>MYERS-ADMIN</v>
          </cell>
          <cell r="D106" t="str">
            <v>001-7801-760</v>
          </cell>
          <cell r="E106" t="str">
            <v>0001</v>
          </cell>
          <cell r="F106">
            <v>78001</v>
          </cell>
          <cell r="G106" t="str">
            <v>78001-0001</v>
          </cell>
          <cell r="H106" t="str">
            <v>MYERS PARK</v>
          </cell>
          <cell r="I106" t="str">
            <v>ADMIN</v>
          </cell>
          <cell r="J106" t="str">
            <v>0001-78001-0001-76-</v>
          </cell>
        </row>
        <row r="107">
          <cell r="B107" t="str">
            <v>7820</v>
          </cell>
          <cell r="C107" t="str">
            <v>FARM MUS-ADMIN</v>
          </cell>
          <cell r="D107" t="str">
            <v>001-7820-761</v>
          </cell>
          <cell r="E107" t="str">
            <v>0001</v>
          </cell>
          <cell r="F107">
            <v>78020</v>
          </cell>
          <cell r="G107" t="str">
            <v>78020-0001</v>
          </cell>
          <cell r="H107" t="str">
            <v>MYERS PARK FARM MUSEUM</v>
          </cell>
          <cell r="I107" t="str">
            <v>ADMIN</v>
          </cell>
          <cell r="J107" t="str">
            <v>0001-78020-0001-76-</v>
          </cell>
        </row>
        <row r="108">
          <cell r="B108" t="str">
            <v>8201</v>
          </cell>
          <cell r="C108" t="str">
            <v>DEV SERV-ADMIN</v>
          </cell>
          <cell r="D108" t="str">
            <v>001-8201-648</v>
          </cell>
          <cell r="E108" t="str">
            <v>0001</v>
          </cell>
          <cell r="F108">
            <v>82001</v>
          </cell>
          <cell r="G108" t="str">
            <v>82001-0001</v>
          </cell>
          <cell r="H108" t="str">
            <v>DEVELOPMENT SERVICES</v>
          </cell>
          <cell r="I108" t="str">
            <v>ADMIN</v>
          </cell>
          <cell r="J108" t="str">
            <v>0001-82001-0001-64-</v>
          </cell>
        </row>
        <row r="109">
          <cell r="B109" t="str">
            <v>0651</v>
          </cell>
          <cell r="C109" t="str">
            <v>GIS - ROAD &amp; BRIDGE</v>
          </cell>
          <cell r="E109" t="str">
            <v>1010</v>
          </cell>
          <cell r="F109" t="str">
            <v>06050</v>
          </cell>
          <cell r="G109" t="str">
            <v>06050-0061</v>
          </cell>
          <cell r="H109" t="str">
            <v>GIS - ROAD &amp; BRIDGE</v>
          </cell>
          <cell r="I109" t="str">
            <v>IT</v>
          </cell>
          <cell r="J109" t="str">
            <v>1010-06050-0061-64-</v>
          </cell>
        </row>
        <row r="110">
          <cell r="B110" t="str">
            <v>7501</v>
          </cell>
          <cell r="C110" t="str">
            <v>R&amp;B - ADMIN</v>
          </cell>
          <cell r="D110" t="str">
            <v>010-7501-680</v>
          </cell>
          <cell r="E110">
            <v>1010</v>
          </cell>
          <cell r="F110">
            <v>75001</v>
          </cell>
          <cell r="G110" t="str">
            <v>75001-0001</v>
          </cell>
          <cell r="H110" t="str">
            <v>ROAD &amp; BRIDGE</v>
          </cell>
          <cell r="I110" t="str">
            <v>ADMIN</v>
          </cell>
          <cell r="J110" t="str">
            <v>1010-75001-0001-68-</v>
          </cell>
        </row>
        <row r="111">
          <cell r="B111" t="str">
            <v>7520</v>
          </cell>
          <cell r="C111" t="str">
            <v>ENG - ADMIN</v>
          </cell>
          <cell r="D111" t="str">
            <v>010-7520-680</v>
          </cell>
          <cell r="E111">
            <v>1010</v>
          </cell>
          <cell r="F111">
            <v>75020</v>
          </cell>
          <cell r="G111" t="str">
            <v>75020-0001</v>
          </cell>
          <cell r="H111" t="str">
            <v>ENGINEERING</v>
          </cell>
          <cell r="I111" t="str">
            <v>ADMIN</v>
          </cell>
          <cell r="J111" t="str">
            <v>1010-75020-0001-68-</v>
          </cell>
        </row>
        <row r="112">
          <cell r="B112" t="str">
            <v>7540</v>
          </cell>
          <cell r="C112" t="str">
            <v>PUBLIC WORKS-ADMIN</v>
          </cell>
          <cell r="D112" t="str">
            <v>010-7540-680</v>
          </cell>
          <cell r="E112">
            <v>1010</v>
          </cell>
          <cell r="F112">
            <v>75040</v>
          </cell>
          <cell r="G112" t="str">
            <v>75040-0001</v>
          </cell>
          <cell r="H112" t="str">
            <v>PUBLIC WORKS</v>
          </cell>
          <cell r="I112" t="str">
            <v>ADMIN</v>
          </cell>
          <cell r="J112" t="str">
            <v>1010-75040-0001-68-</v>
          </cell>
        </row>
        <row r="113">
          <cell r="B113" t="str">
            <v>7560</v>
          </cell>
          <cell r="C113" t="str">
            <v>SPEC PROJ - ADMIN</v>
          </cell>
          <cell r="D113" t="str">
            <v>010-7560-688</v>
          </cell>
          <cell r="E113">
            <v>1010</v>
          </cell>
          <cell r="F113">
            <v>75060</v>
          </cell>
          <cell r="G113" t="str">
            <v>75060-0001</v>
          </cell>
          <cell r="H113" t="str">
            <v>PUBLIC WORKS SPECIAL PROJECTS</v>
          </cell>
          <cell r="I113" t="str">
            <v>ADMIN</v>
          </cell>
          <cell r="J113" t="str">
            <v>1010-75060-0001-68-</v>
          </cell>
        </row>
        <row r="114">
          <cell r="B114" t="str">
            <v>0430</v>
          </cell>
          <cell r="C114" t="str">
            <v>LAW LIBRARY-ADMIN</v>
          </cell>
          <cell r="D114" t="str">
            <v>021-0430-448</v>
          </cell>
          <cell r="E114">
            <v>1021</v>
          </cell>
          <cell r="F114">
            <v>4030</v>
          </cell>
          <cell r="G114" t="str">
            <v>04030-0001</v>
          </cell>
          <cell r="H114" t="str">
            <v>BUDGET LAW LIBRARY</v>
          </cell>
          <cell r="I114" t="str">
            <v>ADMIN</v>
          </cell>
          <cell r="J114" t="str">
            <v>1021-04030-0001-44-</v>
          </cell>
        </row>
        <row r="115">
          <cell r="B115" t="str">
            <v>0840</v>
          </cell>
          <cell r="C115" t="str">
            <v>REC-ADMIN</v>
          </cell>
          <cell r="D115" t="str">
            <v>025-0840-411</v>
          </cell>
          <cell r="E115">
            <v>1025</v>
          </cell>
          <cell r="F115">
            <v>8040</v>
          </cell>
          <cell r="G115" t="str">
            <v>08040-0001</v>
          </cell>
          <cell r="H115" t="str">
            <v>COUNTY CLERK RECORDS</v>
          </cell>
          <cell r="I115" t="str">
            <v>ADMIN</v>
          </cell>
          <cell r="J115" t="str">
            <v>1025-08040-0001-41-</v>
          </cell>
        </row>
        <row r="116">
          <cell r="B116" t="str">
            <v>2340</v>
          </cell>
          <cell r="C116" t="str">
            <v>DOC PRES-ADMIN / DIST CLERK</v>
          </cell>
          <cell r="D116" t="str">
            <v>026-2340-441</v>
          </cell>
          <cell r="E116">
            <v>1026</v>
          </cell>
          <cell r="F116">
            <v>23040</v>
          </cell>
          <cell r="G116" t="str">
            <v>23040-0029</v>
          </cell>
          <cell r="H116" t="str">
            <v>DC DOCUMENT PRESERVATION</v>
          </cell>
          <cell r="I116" t="str">
            <v>RECORDS MGMT</v>
          </cell>
          <cell r="J116" t="str">
            <v>1026-23040-0029-44-</v>
          </cell>
        </row>
        <row r="117">
          <cell r="B117" t="str">
            <v>5840</v>
          </cell>
          <cell r="C117" t="str">
            <v>CH SEC-ADMIN</v>
          </cell>
          <cell r="D117" t="str">
            <v>029-5040-648</v>
          </cell>
          <cell r="E117">
            <v>29</v>
          </cell>
          <cell r="F117">
            <v>50040</v>
          </cell>
          <cell r="G117" t="str">
            <v>50040-0001</v>
          </cell>
          <cell r="H117" t="str">
            <v>SO COURTHOUSE SECURITY</v>
          </cell>
          <cell r="I117" t="str">
            <v>ADMIN</v>
          </cell>
          <cell r="J117" t="str">
            <v>0029-50040-0001-64-</v>
          </cell>
        </row>
        <row r="118">
          <cell r="B118" t="str">
            <v>3590</v>
          </cell>
          <cell r="C118" t="str">
            <v>DA SERV FEE</v>
          </cell>
          <cell r="D118" t="str">
            <v>038-3590-520</v>
          </cell>
          <cell r="E118">
            <v>1038</v>
          </cell>
          <cell r="F118">
            <v>35090</v>
          </cell>
          <cell r="G118" t="str">
            <v>35090-0001</v>
          </cell>
          <cell r="H118" t="str">
            <v>DISTRICT ATTORNEY SERVICE FEE</v>
          </cell>
          <cell r="I118" t="str">
            <v>ADMIN</v>
          </cell>
          <cell r="J118" t="str">
            <v>1038-35090-0001-52-</v>
          </cell>
        </row>
        <row r="119">
          <cell r="B119" t="str">
            <v>6001</v>
          </cell>
          <cell r="C119" t="str">
            <v>INDIGENT HC-ADMIN</v>
          </cell>
          <cell r="D119" t="str">
            <v>040-6001-720</v>
          </cell>
          <cell r="E119">
            <v>1040</v>
          </cell>
          <cell r="F119">
            <v>60001</v>
          </cell>
          <cell r="G119" t="str">
            <v>60001-0001</v>
          </cell>
          <cell r="H119" t="str">
            <v>HEALTHCARE SERVICES</v>
          </cell>
          <cell r="I119" t="str">
            <v>ADMIN</v>
          </cell>
          <cell r="J119" t="str">
            <v>1040-60001-0001-72-</v>
          </cell>
        </row>
        <row r="120">
          <cell r="B120" t="str">
            <v>2182</v>
          </cell>
          <cell r="C120" t="str">
            <v>PROBATE - GUARDIANSHIP</v>
          </cell>
          <cell r="D120" t="str">
            <v>054-2182-442</v>
          </cell>
          <cell r="E120">
            <v>1054</v>
          </cell>
          <cell r="F120">
            <v>21099</v>
          </cell>
          <cell r="G120" t="str">
            <v>21099-0024</v>
          </cell>
          <cell r="H120" t="str">
            <v>COUNTY COURTS PROBATE</v>
          </cell>
          <cell r="I120" t="str">
            <v>COURT INITIATED GUARDIANSHIP</v>
          </cell>
          <cell r="J120" t="str">
            <v>1054-21099-0024-44-</v>
          </cell>
        </row>
        <row r="121">
          <cell r="B121" t="str">
            <v>5860</v>
          </cell>
          <cell r="C121" t="str">
            <v>GRANT-BIOTERRORISM</v>
          </cell>
          <cell r="D121" t="str">
            <v>102-5860-720</v>
          </cell>
          <cell r="E121">
            <v>2102</v>
          </cell>
          <cell r="F121">
            <v>58001</v>
          </cell>
          <cell r="G121" t="str">
            <v>58001-9003</v>
          </cell>
          <cell r="H121" t="str">
            <v>HOMELAND SECURITY</v>
          </cell>
          <cell r="I121" t="str">
            <v>GRANT-BIOTERRORISM</v>
          </cell>
          <cell r="J121" t="str">
            <v>2102-58001-9003-72-</v>
          </cell>
        </row>
        <row r="122">
          <cell r="B122" t="str">
            <v>5878</v>
          </cell>
          <cell r="C122" t="str">
            <v>GRANT-STATE HL SEC 2007</v>
          </cell>
          <cell r="D122" t="str">
            <v>103-5878-644</v>
          </cell>
          <cell r="E122">
            <v>2103</v>
          </cell>
          <cell r="F122">
            <v>58001</v>
          </cell>
          <cell r="G122" t="str">
            <v>58001-9021</v>
          </cell>
          <cell r="H122" t="str">
            <v>HOMELAND SECURITY</v>
          </cell>
          <cell r="I122" t="str">
            <v>GRANT-STATE HL SEC 2007</v>
          </cell>
          <cell r="J122" t="str">
            <v>2103-58001-9021-64-</v>
          </cell>
        </row>
        <row r="123">
          <cell r="B123" t="str">
            <v>5862</v>
          </cell>
          <cell r="C123" t="str">
            <v>GRANT-CITY READINESS INT</v>
          </cell>
          <cell r="D123" t="str">
            <v>104-5862-720</v>
          </cell>
          <cell r="E123">
            <v>2104</v>
          </cell>
          <cell r="F123">
            <v>58001</v>
          </cell>
          <cell r="G123" t="str">
            <v>58001-9005</v>
          </cell>
          <cell r="H123" t="str">
            <v>HOMELAND SECURITY</v>
          </cell>
          <cell r="I123" t="str">
            <v>GRANT-CITY READINESS INT</v>
          </cell>
          <cell r="J123" t="str">
            <v>2104-58001-9005-72-</v>
          </cell>
        </row>
        <row r="124">
          <cell r="B124" t="str">
            <v>6060</v>
          </cell>
          <cell r="C124" t="str">
            <v>GRANT-WIC PROGRAM</v>
          </cell>
          <cell r="D124" t="str">
            <v>108-6060-720</v>
          </cell>
          <cell r="E124">
            <v>2108</v>
          </cell>
          <cell r="F124">
            <v>60060</v>
          </cell>
          <cell r="G124" t="str">
            <v>60060-9064</v>
          </cell>
          <cell r="H124" t="str">
            <v>WIC PROGRAM</v>
          </cell>
          <cell r="I124" t="str">
            <v>GRANT-WIC</v>
          </cell>
          <cell r="J124" t="str">
            <v>2108-60060-9064-72-</v>
          </cell>
        </row>
        <row r="125">
          <cell r="B125" t="str">
            <v>6062</v>
          </cell>
          <cell r="C125" t="str">
            <v>GRANT-COMP HEALTH</v>
          </cell>
          <cell r="D125" t="str">
            <v>108-6062-720</v>
          </cell>
          <cell r="E125">
            <v>2108</v>
          </cell>
          <cell r="F125">
            <v>60001</v>
          </cell>
          <cell r="G125" t="str">
            <v>60001-9065</v>
          </cell>
          <cell r="H125" t="str">
            <v>HEALTHCARE SERVICES</v>
          </cell>
          <cell r="I125" t="str">
            <v>GRANT-COMP HEALTH</v>
          </cell>
          <cell r="J125" t="str">
            <v>2108-60001-9065-72-</v>
          </cell>
        </row>
        <row r="126">
          <cell r="B126" t="str">
            <v>6063</v>
          </cell>
          <cell r="C126" t="str">
            <v>GRANT-TUBERCULOSIS PROGRM</v>
          </cell>
          <cell r="D126" t="str">
            <v>108-6063-720</v>
          </cell>
          <cell r="E126">
            <v>2108</v>
          </cell>
          <cell r="F126">
            <v>60001</v>
          </cell>
          <cell r="G126" t="str">
            <v>60001-9075</v>
          </cell>
          <cell r="H126" t="str">
            <v>HEALTHCARE SERVICES</v>
          </cell>
          <cell r="I126" t="str">
            <v>GRANT-TUBERCULOSIS PROGRAM</v>
          </cell>
          <cell r="J126" t="str">
            <v>2108-60001-9075-72-</v>
          </cell>
        </row>
        <row r="127">
          <cell r="B127" t="str">
            <v>6064</v>
          </cell>
          <cell r="C127" t="str">
            <v>GRANT-IMMUN OUTREACH</v>
          </cell>
          <cell r="D127" t="str">
            <v>108-6064-720</v>
          </cell>
          <cell r="E127">
            <v>2108</v>
          </cell>
          <cell r="F127">
            <v>60001</v>
          </cell>
          <cell r="G127" t="str">
            <v>60001-9088</v>
          </cell>
          <cell r="H127" t="str">
            <v>HEALTHCARE SERVICES</v>
          </cell>
          <cell r="I127" t="str">
            <v>GRANT-IMMUN OUTREACH</v>
          </cell>
          <cell r="J127" t="str">
            <v>2108-60001-9088-72-</v>
          </cell>
        </row>
        <row r="128">
          <cell r="B128" t="str">
            <v>8441</v>
          </cell>
          <cell r="C128" t="str">
            <v>GRANT- CPS LEGAL SERVICES</v>
          </cell>
          <cell r="D128" t="str">
            <v>112-8441-520</v>
          </cell>
          <cell r="E128">
            <v>2112</v>
          </cell>
          <cell r="F128">
            <v>84010</v>
          </cell>
          <cell r="G128" t="str">
            <v>84010-9092</v>
          </cell>
          <cell r="H128" t="str">
            <v>CPS BOARD</v>
          </cell>
          <cell r="I128" t="str">
            <v>GRANT-CPS LEGAL SERVICE</v>
          </cell>
          <cell r="J128" t="str">
            <v>2112-84010-9092-52-</v>
          </cell>
        </row>
        <row r="129">
          <cell r="B129" t="str">
            <v>6066</v>
          </cell>
          <cell r="C129" t="str">
            <v>GRANT-SHOAP</v>
          </cell>
          <cell r="D129" t="str">
            <v>161-6066-720</v>
          </cell>
          <cell r="E129" t="str">
            <v>2761</v>
          </cell>
          <cell r="F129">
            <v>60001</v>
          </cell>
          <cell r="G129" t="str">
            <v>60001-9066</v>
          </cell>
          <cell r="H129" t="str">
            <v>HEALTHCARE SERVICES</v>
          </cell>
          <cell r="I129" t="str">
            <v>GRANT-SHOAP</v>
          </cell>
          <cell r="J129" t="str">
            <v>2761-60001-9066-72-</v>
          </cell>
        </row>
        <row r="130">
          <cell r="B130" t="str">
            <v>6067</v>
          </cell>
          <cell r="C130" t="str">
            <v>GRANT-SUSAN G KOMEN</v>
          </cell>
          <cell r="D130" t="str">
            <v>161-6067-720</v>
          </cell>
          <cell r="E130" t="str">
            <v>2761</v>
          </cell>
          <cell r="F130">
            <v>60001</v>
          </cell>
          <cell r="G130" t="str">
            <v>60001-9078</v>
          </cell>
          <cell r="H130" t="str">
            <v>HEALTHCARE SERVICES</v>
          </cell>
          <cell r="I130" t="str">
            <v>GRANT-SUSAN G KOMEN</v>
          </cell>
          <cell r="J130" t="str">
            <v>2761-60001-9078-72-</v>
          </cell>
        </row>
        <row r="131">
          <cell r="B131" t="str">
            <v>0530</v>
          </cell>
          <cell r="C131" t="str">
            <v>GRANT - CHAPTER 19</v>
          </cell>
          <cell r="D131" t="str">
            <v>180-0530-411</v>
          </cell>
          <cell r="E131" t="str">
            <v>2580</v>
          </cell>
          <cell r="F131">
            <v>5001</v>
          </cell>
          <cell r="G131" t="str">
            <v>05001-9059</v>
          </cell>
          <cell r="H131" t="str">
            <v>ELECTIONS</v>
          </cell>
          <cell r="I131" t="str">
            <v>GRANT-CHAPTER 19</v>
          </cell>
          <cell r="J131" t="str">
            <v>2580-05001-9059-41-</v>
          </cell>
        </row>
        <row r="132">
          <cell r="B132" t="str">
            <v>5124</v>
          </cell>
          <cell r="C132" t="str">
            <v>GRANT-TOBACCO COMP</v>
          </cell>
          <cell r="D132" t="str">
            <v>180-5124-640</v>
          </cell>
          <cell r="E132" t="str">
            <v>2580</v>
          </cell>
          <cell r="F132">
            <v>50001</v>
          </cell>
          <cell r="G132" t="str">
            <v>50001-9041</v>
          </cell>
          <cell r="H132" t="str">
            <v>SHERIFF'S OFFICE</v>
          </cell>
          <cell r="I132" t="str">
            <v>GRANT-TOBACCO COMP</v>
          </cell>
          <cell r="J132" t="str">
            <v>2580-50001-9041-64-</v>
          </cell>
        </row>
        <row r="133">
          <cell r="B133" t="str">
            <v>6020</v>
          </cell>
          <cell r="C133" t="str">
            <v>EMP CLNC-ADMIN</v>
          </cell>
          <cell r="D133" t="str">
            <v>505-6020-882</v>
          </cell>
          <cell r="E133">
            <v>5505</v>
          </cell>
          <cell r="F133">
            <v>60020</v>
          </cell>
          <cell r="G133" t="str">
            <v>60020-0001</v>
          </cell>
          <cell r="H133" t="str">
            <v>HEALTHCARE SERVICES EMP CLINIC</v>
          </cell>
          <cell r="I133" t="str">
            <v>ADMIN</v>
          </cell>
          <cell r="J133" t="str">
            <v>5505-60020-0001-88-</v>
          </cell>
        </row>
        <row r="134">
          <cell r="B134" t="str">
            <v>8301</v>
          </cell>
          <cell r="C134" t="str">
            <v>ANIMAL SHELTER-ADMIN</v>
          </cell>
          <cell r="D134" t="str">
            <v>507-8301-645</v>
          </cell>
          <cell r="E134" t="str">
            <v>5990</v>
          </cell>
          <cell r="F134">
            <v>83001</v>
          </cell>
          <cell r="G134" t="str">
            <v>83001-0001</v>
          </cell>
          <cell r="H134" t="str">
            <v>ANIMAL SHELTER</v>
          </cell>
          <cell r="I134" t="str">
            <v>ADMIN</v>
          </cell>
          <cell r="J134" t="str">
            <v>5990-83001-0001-64-</v>
          </cell>
        </row>
        <row r="135">
          <cell r="B135" t="str">
            <v>8330</v>
          </cell>
          <cell r="C135" t="str">
            <v>ANIMAL CONTROL-ADMIN</v>
          </cell>
          <cell r="D135" t="str">
            <v>507-8330-645</v>
          </cell>
          <cell r="E135" t="str">
            <v>5990</v>
          </cell>
          <cell r="F135">
            <v>83030</v>
          </cell>
          <cell r="G135" t="str">
            <v>83030-0001</v>
          </cell>
          <cell r="H135" t="str">
            <v>ANIMAL CONTROL</v>
          </cell>
          <cell r="I135" t="str">
            <v>ADMIN</v>
          </cell>
          <cell r="J135" t="str">
            <v>5990-83030-0001-64-</v>
          </cell>
        </row>
        <row r="136">
          <cell r="B136" t="str">
            <v>6101</v>
          </cell>
          <cell r="C136" t="str">
            <v>CSCD-BASIC SUPERVISION</v>
          </cell>
          <cell r="D136" t="str">
            <v>650-6101-643</v>
          </cell>
          <cell r="E136">
            <v>6050</v>
          </cell>
          <cell r="F136">
            <v>61001</v>
          </cell>
          <cell r="G136" t="str">
            <v>61001-0053</v>
          </cell>
          <cell r="H136" t="str">
            <v>CSCD</v>
          </cell>
          <cell r="I136" t="str">
            <v>BASIC SUPERVISION</v>
          </cell>
          <cell r="J136" t="str">
            <v>6050-61001-0053-64-</v>
          </cell>
        </row>
        <row r="137">
          <cell r="B137" t="str">
            <v>6190</v>
          </cell>
          <cell r="C137" t="str">
            <v>JUD DIST-TAIP</v>
          </cell>
          <cell r="E137">
            <v>6050</v>
          </cell>
          <cell r="F137">
            <v>61001</v>
          </cell>
          <cell r="G137" t="str">
            <v>61001-9127</v>
          </cell>
          <cell r="H137" t="str">
            <v>CSCD</v>
          </cell>
          <cell r="I137" t="str">
            <v>JUD DIST-TAIP</v>
          </cell>
          <cell r="J137" t="str">
            <v>6050-61001-9127-64-</v>
          </cell>
        </row>
        <row r="138">
          <cell r="B138" t="str">
            <v>6141</v>
          </cell>
          <cell r="C138" t="str">
            <v>CSCD-DP-SC MENTALLY IMPRD</v>
          </cell>
          <cell r="D138" t="str">
            <v>651-6141-643</v>
          </cell>
          <cell r="E138">
            <v>6051</v>
          </cell>
          <cell r="F138">
            <v>61001</v>
          </cell>
          <cell r="G138" t="str">
            <v>61001-9117</v>
          </cell>
          <cell r="H138" t="str">
            <v>CSCD</v>
          </cell>
          <cell r="I138" t="str">
            <v>CSCD-SC MENTALLY IMRD</v>
          </cell>
          <cell r="J138" t="str">
            <v>6051-61001-9117-64-</v>
          </cell>
        </row>
        <row r="139">
          <cell r="B139" t="str">
            <v>6112</v>
          </cell>
          <cell r="C139" t="str">
            <v>CSCD-CCP-NEW CASELOAD RED</v>
          </cell>
          <cell r="D139" t="str">
            <v>652-6112-643</v>
          </cell>
          <cell r="E139">
            <v>6052</v>
          </cell>
          <cell r="F139">
            <v>61001</v>
          </cell>
          <cell r="G139" t="str">
            <v>61001-9114</v>
          </cell>
          <cell r="H139" t="str">
            <v>CSCD</v>
          </cell>
          <cell r="I139" t="str">
            <v>CSCD-NEW CASELOAD</v>
          </cell>
          <cell r="J139" t="str">
            <v>6052-61001-9114-64-</v>
          </cell>
        </row>
        <row r="140">
          <cell r="B140" t="str">
            <v>6110</v>
          </cell>
          <cell r="C140" t="str">
            <v>CSCD-CCP-COMM CORR FAC</v>
          </cell>
          <cell r="D140" t="str">
            <v>653-6110-643</v>
          </cell>
          <cell r="E140">
            <v>6053</v>
          </cell>
          <cell r="F140">
            <v>61001</v>
          </cell>
          <cell r="G140" t="str">
            <v>61001-9112</v>
          </cell>
          <cell r="H140" t="str">
            <v>CSCD</v>
          </cell>
          <cell r="I140" t="str">
            <v>CSCD-COMM CORR FAC</v>
          </cell>
          <cell r="J140" t="str">
            <v>6053-61001-9112-64-</v>
          </cell>
        </row>
        <row r="141">
          <cell r="B141" t="str">
            <v>6140</v>
          </cell>
          <cell r="C141" t="str">
            <v>CSCD-DP-SC SEX OFFENDER</v>
          </cell>
          <cell r="D141" t="str">
            <v>655-6140-643</v>
          </cell>
          <cell r="E141">
            <v>6055</v>
          </cell>
          <cell r="F141">
            <v>61001</v>
          </cell>
          <cell r="G141" t="str">
            <v>61001-9116</v>
          </cell>
          <cell r="H141" t="str">
            <v>CSCD</v>
          </cell>
          <cell r="I141" t="str">
            <v>CSCD-SC SEX OFFENDER</v>
          </cell>
          <cell r="J141" t="str">
            <v>6055-61001-9116-64-</v>
          </cell>
        </row>
        <row r="142">
          <cell r="B142" t="str">
            <v>6142</v>
          </cell>
          <cell r="C142" t="str">
            <v>CSCD-DP-SC YOUTHFUL OFNDR</v>
          </cell>
          <cell r="D142" t="str">
            <v>656-6142-643</v>
          </cell>
          <cell r="E142">
            <v>6056</v>
          </cell>
          <cell r="F142">
            <v>61001</v>
          </cell>
          <cell r="G142" t="str">
            <v>61001-9118</v>
          </cell>
          <cell r="H142" t="str">
            <v>CSCD</v>
          </cell>
          <cell r="I142" t="str">
            <v>CSCD-SC YOUTHFUL OFNDR</v>
          </cell>
          <cell r="J142" t="str">
            <v>6056-61001-9118-64-</v>
          </cell>
        </row>
        <row r="143">
          <cell r="B143" t="str">
            <v>6143</v>
          </cell>
          <cell r="C143" t="str">
            <v>CSCD-DP-SC SUBSTNC ABUSE</v>
          </cell>
          <cell r="D143" t="str">
            <v>658-6143-643</v>
          </cell>
          <cell r="E143">
            <v>6058</v>
          </cell>
          <cell r="F143">
            <v>61001</v>
          </cell>
          <cell r="G143" t="str">
            <v>61001-9156</v>
          </cell>
          <cell r="H143" t="str">
            <v>CSCD</v>
          </cell>
          <cell r="I143" t="str">
            <v>CSCD-DP SC SUBSTNC ABUSE</v>
          </cell>
          <cell r="J143" t="str">
            <v>6058-61001-9156-64-</v>
          </cell>
        </row>
        <row r="144">
          <cell r="B144" t="str">
            <v>6113</v>
          </cell>
          <cell r="C144" t="str">
            <v>CSCD-PERSONAL BOND/SURETY PRGM</v>
          </cell>
          <cell r="D144" t="str">
            <v>659-6113-643</v>
          </cell>
          <cell r="E144">
            <v>6059</v>
          </cell>
          <cell r="F144">
            <v>61001</v>
          </cell>
          <cell r="G144" t="str">
            <v>61001-9115</v>
          </cell>
          <cell r="H144" t="str">
            <v>CSCD</v>
          </cell>
          <cell r="I144" t="str">
            <v>CSCD-PERSONAL BOND/SURETY</v>
          </cell>
          <cell r="J144" t="str">
            <v>6059-61001-9115-64-</v>
          </cell>
        </row>
        <row r="145">
          <cell r="B145" t="str">
            <v>6101</v>
          </cell>
          <cell r="C145" t="str">
            <v>CSCD-PRE TRIAL</v>
          </cell>
          <cell r="E145">
            <v>6060</v>
          </cell>
          <cell r="F145">
            <v>61001</v>
          </cell>
          <cell r="G145" t="str">
            <v>61001-9175</v>
          </cell>
          <cell r="H145" t="str">
            <v>CSCD</v>
          </cell>
          <cell r="I145" t="str">
            <v>CSCD-PERSONAL BOND/SURETY</v>
          </cell>
          <cell r="J145" t="str">
            <v>6060-61001-9175-64-</v>
          </cell>
        </row>
      </sheetData>
      <sheetData sheetId="20">
        <row r="1">
          <cell r="AC1" t="str">
            <v>Posn #</v>
          </cell>
        </row>
      </sheetData>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aised Value"/>
      <sheetName val="Property Tax"/>
      <sheetName val="Tax Rate - 10 yr"/>
      <sheetName val="Tax Rate - by Fund"/>
      <sheetName val="Combined Budget - 10 yr"/>
      <sheetName val="Combined Exp Workshop Chart"/>
      <sheetName val="Combined Revenue - 10 yr"/>
      <sheetName val="Combined Rev Workshop Chart"/>
      <sheetName val="Exp vs Rev Charts"/>
      <sheetName val="Combined Budget - By Function"/>
      <sheetName val="Combined Budget - By Source"/>
      <sheetName val="All Funds Budget"/>
      <sheetName val="Combined Budget - Exp by Fund"/>
      <sheetName val="Combined Budget - Rev by Fund"/>
      <sheetName val="Exp Data"/>
      <sheetName val="Rev Data"/>
      <sheetName val="Exp BUDGET Levels"/>
      <sheetName val="Rev BUDGET Levels"/>
      <sheetName val="SOURCE TABLE"/>
      <sheetName val="Carryforward GL Summary"/>
    </sheetNames>
    <sheetDataSet>
      <sheetData sheetId="0"/>
      <sheetData sheetId="1">
        <row r="6">
          <cell r="I6" t="str">
            <v>% of Total</v>
          </cell>
        </row>
      </sheetData>
      <sheetData sheetId="2"/>
      <sheetData sheetId="3"/>
      <sheetData sheetId="4"/>
      <sheetData sheetId="5" refreshError="1"/>
      <sheetData sheetId="6"/>
      <sheetData sheetId="7" refreshError="1"/>
      <sheetData sheetId="8"/>
      <sheetData sheetId="9"/>
      <sheetData sheetId="10"/>
      <sheetData sheetId="11"/>
      <sheetData sheetId="12"/>
      <sheetData sheetId="13"/>
      <sheetData sheetId="14"/>
      <sheetData sheetId="15"/>
      <sheetData sheetId="16"/>
      <sheetData sheetId="17"/>
      <sheetData sheetId="18">
        <row r="1">
          <cell r="E1" t="str">
            <v>Fund</v>
          </cell>
        </row>
      </sheetData>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 Data"/>
      <sheetName val="FY 2021 Exp Tracking Log"/>
      <sheetName val="Dept Base Budget"/>
      <sheetName val="MasterList Upload"/>
      <sheetName val="New Personnel Upload"/>
      <sheetName val="Existing Personnel Upload"/>
      <sheetName val="Summary by Fund"/>
      <sheetName val="Summary by Budget Category"/>
      <sheetName val="Salary Differences"/>
      <sheetName val="X Column Key"/>
      <sheetName val="Notes"/>
    </sheetNames>
    <sheetDataSet>
      <sheetData sheetId="0"/>
      <sheetData sheetId="1">
        <row r="1">
          <cell r="B1" t="str">
            <v>Full Account</v>
          </cell>
        </row>
      </sheetData>
      <sheetData sheetId="2"/>
      <sheetData sheetId="3"/>
      <sheetData sheetId="4"/>
      <sheetData sheetId="5"/>
      <sheetData sheetId="6"/>
      <sheetData sheetId="7"/>
      <sheetData sheetId="8"/>
      <sheetData sheetId="9">
        <row r="1">
          <cell r="A1" t="str">
            <v>Object</v>
          </cell>
          <cell r="B1" t="str">
            <v>Category</v>
          </cell>
          <cell r="C1" t="str">
            <v>NOT ALLOWED</v>
          </cell>
          <cell r="D1" t="str">
            <v>PeopleSoft</v>
          </cell>
        </row>
        <row r="2">
          <cell r="A2" t="str">
            <v>504010 - SAL/WAGES-REGULAR FULL TIME</v>
          </cell>
          <cell r="B2" t="str">
            <v>10 -  SALARY &amp; BENEFITS</v>
          </cell>
          <cell r="C2" t="str">
            <v>xbase</v>
          </cell>
          <cell r="D2" t="str">
            <v>s</v>
          </cell>
        </row>
        <row r="3">
          <cell r="A3" t="str">
            <v>504011 - SAL/WAGES-REGULAR PART TIME</v>
          </cell>
          <cell r="B3" t="str">
            <v>10 -  SALARY &amp; BENEFITS</v>
          </cell>
          <cell r="C3" t="str">
            <v>xbase</v>
          </cell>
          <cell r="D3" t="str">
            <v>s</v>
          </cell>
        </row>
        <row r="4">
          <cell r="A4" t="str">
            <v>504012 - SAL/WAGES-TEMPORARY FULL TIME</v>
          </cell>
          <cell r="B4" t="str">
            <v>10 -  SALARY &amp; BENEFITS</v>
          </cell>
          <cell r="C4" t="str">
            <v>xbase</v>
          </cell>
          <cell r="D4" t="str">
            <v>s</v>
          </cell>
        </row>
        <row r="5">
          <cell r="A5" t="str">
            <v>504013 - SAL/WAGES-TEMPORARY PART TIME</v>
          </cell>
          <cell r="B5" t="str">
            <v>10 -  SALARY &amp; BENEFITS</v>
          </cell>
          <cell r="C5" t="str">
            <v>xbase</v>
          </cell>
          <cell r="D5" t="str">
            <v>s</v>
          </cell>
        </row>
        <row r="6">
          <cell r="A6" t="str">
            <v>504014 - SAL/WAGES-OTHER WAGES</v>
          </cell>
          <cell r="B6" t="str">
            <v>10 -  SALARY &amp; BENEFITS</v>
          </cell>
          <cell r="C6" t="str">
            <v>xbase</v>
          </cell>
        </row>
        <row r="7">
          <cell r="A7" t="str">
            <v>504015 - SAL/WAGES-OVERTIME</v>
          </cell>
          <cell r="B7" t="str">
            <v>10 -  SALARY &amp; BENEFITS</v>
          </cell>
          <cell r="C7" t="str">
            <v>xbase</v>
          </cell>
        </row>
        <row r="8">
          <cell r="A8" t="str">
            <v>504016 - SAL/WAGES-SHIFT DIFFERENTIAL</v>
          </cell>
          <cell r="B8" t="str">
            <v>10 -  SALARY &amp; BENEFITS</v>
          </cell>
          <cell r="C8" t="str">
            <v>xbase</v>
          </cell>
        </row>
        <row r="9">
          <cell r="A9" t="str">
            <v>504018 - SAL/WAGES-GRAND JURY BAILIFF</v>
          </cell>
          <cell r="B9" t="str">
            <v>10 -  SALARY &amp; BENEFITS</v>
          </cell>
          <cell r="C9" t="str">
            <v>xbase</v>
          </cell>
        </row>
        <row r="10">
          <cell r="A10" t="str">
            <v>504019 - SAL/WAGES-STATEMENT OF FACTS</v>
          </cell>
          <cell r="B10" t="str">
            <v>10 -  SALARY &amp; BENEFITS</v>
          </cell>
          <cell r="C10" t="str">
            <v>xbase</v>
          </cell>
        </row>
        <row r="11">
          <cell r="A11" t="str">
            <v>504020 - SAL/WAGES-CERTIFICATION PAY</v>
          </cell>
          <cell r="B11" t="str">
            <v>10 -  SALARY &amp; BENEFITS</v>
          </cell>
          <cell r="C11" t="str">
            <v>xbase</v>
          </cell>
        </row>
        <row r="12">
          <cell r="A12" t="str">
            <v>504021 - SAL/WAGES-ELEC JUDGES/CLERKS</v>
          </cell>
          <cell r="B12" t="str">
            <v>10 -  SALARY &amp; BENEFITS</v>
          </cell>
          <cell r="C12" t="str">
            <v>xbase</v>
          </cell>
        </row>
        <row r="13">
          <cell r="A13" t="str">
            <v>504022 - SAL/WAGES-SPECIAL UNITS PAY</v>
          </cell>
          <cell r="B13" t="str">
            <v>10 -  SALARY &amp; BENEFITS</v>
          </cell>
          <cell r="C13" t="str">
            <v>xbase</v>
          </cell>
        </row>
        <row r="14">
          <cell r="A14" t="str">
            <v>504071 - SAL/WAGES-JAIL ARRAIGNMENTS</v>
          </cell>
          <cell r="B14" t="str">
            <v>10 -  SALARY &amp; BENEFITS</v>
          </cell>
          <cell r="C14" t="str">
            <v>xbase</v>
          </cell>
        </row>
        <row r="15">
          <cell r="A15" t="str">
            <v>514101 - TFB-LONGEVITY</v>
          </cell>
          <cell r="B15" t="str">
            <v>10 -  SALARY &amp; BENEFITS</v>
          </cell>
          <cell r="C15" t="str">
            <v>xbase</v>
          </cell>
          <cell r="D15" t="str">
            <v>s</v>
          </cell>
        </row>
        <row r="16">
          <cell r="A16" t="str">
            <v>514104 - TFB-MERIT PAY</v>
          </cell>
          <cell r="B16" t="str">
            <v>10 -  SALARY &amp; BENEFITS</v>
          </cell>
          <cell r="C16" t="str">
            <v>xbase</v>
          </cell>
        </row>
        <row r="17">
          <cell r="A17" t="str">
            <v>514107 - TFB-COMP TIME BUYOUT</v>
          </cell>
          <cell r="B17" t="str">
            <v>10 -  SALARY &amp; BENEFITS</v>
          </cell>
          <cell r="C17" t="str">
            <v>xbase</v>
          </cell>
        </row>
        <row r="18">
          <cell r="A18" t="str">
            <v>514109 - TFB-PTO BUYOUT</v>
          </cell>
          <cell r="B18" t="str">
            <v>10 -  SALARY &amp; BENEFITS</v>
          </cell>
          <cell r="C18" t="str">
            <v>xbase</v>
          </cell>
        </row>
        <row r="19">
          <cell r="A19" t="str">
            <v>514116 - TFB-COLLEGE EDUCATION REIMB</v>
          </cell>
          <cell r="B19" t="str">
            <v>10 -  SALARY &amp; BENEFITS</v>
          </cell>
          <cell r="C19" t="str">
            <v>xzero</v>
          </cell>
        </row>
        <row r="20">
          <cell r="A20" t="str">
            <v>514117 - TFB-DAY TRAVEL MEALS REIMB</v>
          </cell>
          <cell r="B20" t="str">
            <v>10 -  SALARY &amp; BENEFITS</v>
          </cell>
          <cell r="C20" t="str">
            <v>xbase</v>
          </cell>
        </row>
        <row r="21">
          <cell r="A21" t="str">
            <v>514170 - TFB-AUTO ALLOWANCE</v>
          </cell>
          <cell r="B21" t="str">
            <v>10 -  SALARY &amp; BENEFITS</v>
          </cell>
          <cell r="C21" t="str">
            <v>xbase</v>
          </cell>
        </row>
        <row r="22">
          <cell r="A22" t="str">
            <v>514172 - TFB-TOOL ALLOWANCE</v>
          </cell>
          <cell r="B22" t="str">
            <v>10 -  SALARY &amp; BENEFITS</v>
          </cell>
          <cell r="C22" t="str">
            <v>xbase</v>
          </cell>
        </row>
        <row r="23">
          <cell r="A23" t="str">
            <v>524216 - NTF-COLLEGE EDUCATION REIMB</v>
          </cell>
          <cell r="B23" t="str">
            <v>10 -  SALARY &amp; BENEFITS</v>
          </cell>
          <cell r="C23" t="str">
            <v>xzero</v>
          </cell>
        </row>
        <row r="24">
          <cell r="A24" t="str">
            <v>524220 - NTF-FICA/MEDICARE</v>
          </cell>
          <cell r="B24" t="str">
            <v>10 -  SALARY &amp; BENEFITS</v>
          </cell>
          <cell r="C24" t="str">
            <v>xbase</v>
          </cell>
          <cell r="D24" t="str">
            <v>s</v>
          </cell>
        </row>
        <row r="25">
          <cell r="A25" t="str">
            <v>524230 - NTF-EMPLOYEE HEALTH INSURANCE</v>
          </cell>
          <cell r="B25" t="str">
            <v>10 -  SALARY &amp; BENEFITS</v>
          </cell>
          <cell r="C25" t="str">
            <v>xbase</v>
          </cell>
          <cell r="D25" t="str">
            <v>s</v>
          </cell>
        </row>
        <row r="26">
          <cell r="A26" t="str">
            <v>524235 - NTF-LONG-TERM DISABILITY</v>
          </cell>
          <cell r="B26" t="str">
            <v>10 -  SALARY &amp; BENEFITS</v>
          </cell>
          <cell r="C26" t="str">
            <v>xbase</v>
          </cell>
          <cell r="D26" t="str">
            <v>s</v>
          </cell>
        </row>
        <row r="27">
          <cell r="A27" t="str">
            <v>524236 - NTF-SHORT-TERM DISABILITY</v>
          </cell>
          <cell r="B27" t="str">
            <v>10 -  SALARY &amp; BENEFITS</v>
          </cell>
          <cell r="C27" t="str">
            <v>xbase</v>
          </cell>
          <cell r="D27" t="str">
            <v>s</v>
          </cell>
        </row>
        <row r="28">
          <cell r="A28" t="str">
            <v>524237 - NTF-LONG-TERM CARE</v>
          </cell>
          <cell r="B28" t="str">
            <v>10 -  SALARY &amp; BENEFITS</v>
          </cell>
          <cell r="C28" t="str">
            <v>xbase</v>
          </cell>
          <cell r="D28" t="str">
            <v>s</v>
          </cell>
        </row>
        <row r="29">
          <cell r="A29" t="str">
            <v>524240 - NTF-RETIREMENT</v>
          </cell>
          <cell r="B29" t="str">
            <v>10 -  SALARY &amp; BENEFITS</v>
          </cell>
          <cell r="C29" t="str">
            <v>xbase</v>
          </cell>
          <cell r="D29" t="str">
            <v>s</v>
          </cell>
        </row>
        <row r="30">
          <cell r="A30" t="str">
            <v>524245 - NTF-SUPPLEMENTAL DEATH BENEFT</v>
          </cell>
          <cell r="B30" t="str">
            <v>10 -  SALARY &amp; BENEFITS</v>
          </cell>
          <cell r="C30" t="str">
            <v>xbase</v>
          </cell>
          <cell r="D30" t="str">
            <v>s</v>
          </cell>
        </row>
        <row r="31">
          <cell r="A31" t="str">
            <v>524250 - NTF-WORKERS' COMPENSATION</v>
          </cell>
          <cell r="B31" t="str">
            <v>10 -  SALARY &amp; BENEFITS</v>
          </cell>
          <cell r="C31" t="str">
            <v>xbase</v>
          </cell>
        </row>
        <row r="32">
          <cell r="A32" t="str">
            <v>524260 - NTF-UNEMPLOYMENT INSURANCE</v>
          </cell>
          <cell r="B32" t="str">
            <v>10 -  SALARY &amp; BENEFITS</v>
          </cell>
          <cell r="C32" t="str">
            <v>xbase</v>
          </cell>
          <cell r="D32" t="str">
            <v>s</v>
          </cell>
        </row>
        <row r="33">
          <cell r="A33" t="str">
            <v>524299 - NTF-GRANT BUDGET ADJUSTMENT</v>
          </cell>
          <cell r="B33" t="str">
            <v>10 -  SALARY &amp; BENEFITS</v>
          </cell>
          <cell r="C33" t="str">
            <v>xbase</v>
          </cell>
        </row>
        <row r="34">
          <cell r="A34" t="str">
            <v>534301 - OTHER LABOR-CONTRACT LABOR</v>
          </cell>
          <cell r="B34" t="str">
            <v>10 -  SALARY &amp; BENEFITS</v>
          </cell>
          <cell r="C34" t="str">
            <v>xbase</v>
          </cell>
        </row>
        <row r="35">
          <cell r="A35" t="str">
            <v>604901 - TRN/TVL-TRAVEL REIMBURSEMENT</v>
          </cell>
          <cell r="B35" t="str">
            <v>20 -  TRAINING &amp; TRAVEL</v>
          </cell>
        </row>
        <row r="36">
          <cell r="A36" t="str">
            <v>604910 - TRN/TVL-EDUCATION &amp; CONFERENCE</v>
          </cell>
          <cell r="B36" t="str">
            <v>20 -  TRAINING &amp; TRAVEL</v>
          </cell>
        </row>
        <row r="37">
          <cell r="A37" t="str">
            <v>604920 - TRN/TVL-IN-HOUSE TRAINING</v>
          </cell>
          <cell r="B37" t="str">
            <v>20 -  TRAINING &amp; TRAVEL</v>
          </cell>
        </row>
        <row r="38">
          <cell r="A38" t="str">
            <v>604922 - TRN/TVL-DEATH INVESTIGATOR</v>
          </cell>
          <cell r="B38" t="str">
            <v>20 -  TRAINING &amp; TRAVEL</v>
          </cell>
        </row>
        <row r="39">
          <cell r="A39" t="str">
            <v>604925 - TRN/TVL-INVESTIGATOR</v>
          </cell>
          <cell r="B39" t="str">
            <v>20 -  TRAINING &amp; TRAVEL</v>
          </cell>
        </row>
        <row r="40">
          <cell r="A40" t="str">
            <v>604926 - TRN/TVL-INHOUSE TRNG SUP CSCD</v>
          </cell>
          <cell r="B40" t="str">
            <v>20 -  TRAINING &amp; TRAVEL</v>
          </cell>
        </row>
        <row r="41">
          <cell r="A41" t="str">
            <v>604930 - TRN/TVL-ARMS TRAINING</v>
          </cell>
          <cell r="B41" t="str">
            <v>20 -  TRAINING &amp; TRAVEL</v>
          </cell>
        </row>
        <row r="42">
          <cell r="A42" t="str">
            <v>604961 - TRN/TVL-EXTERNAL TRAINING</v>
          </cell>
          <cell r="B42" t="str">
            <v>20 -  TRAINING &amp; TRAVEL</v>
          </cell>
        </row>
        <row r="43">
          <cell r="A43" t="str">
            <v>604990 - TRN/TVL-REGISTRATION/GRANT</v>
          </cell>
          <cell r="B43" t="str">
            <v>20 -  TRAINING &amp; TRAVEL</v>
          </cell>
        </row>
        <row r="44">
          <cell r="A44" t="str">
            <v>604991 - TRN/TVL-IN-HOUSE TRAINER</v>
          </cell>
          <cell r="B44" t="str">
            <v>20 -  TRAINING &amp; TRAVEL</v>
          </cell>
        </row>
        <row r="45">
          <cell r="A45" t="str">
            <v>615101 - ADMIN-OFFICE SUPPLIES</v>
          </cell>
          <cell r="B45" t="str">
            <v>30 -  MAINTENANCE &amp; OPERATIONS</v>
          </cell>
        </row>
        <row r="46">
          <cell r="A46" t="str">
            <v>615102 - ADMIN-COMPUTER SUPPLIES</v>
          </cell>
          <cell r="B46" t="str">
            <v>30 -  MAINTENANCE &amp; OPERATIONS</v>
          </cell>
        </row>
        <row r="47">
          <cell r="A47" t="str">
            <v>615103 - ADMIN-COPIER SUPPLIES</v>
          </cell>
          <cell r="B47" t="str">
            <v>30 -  MAINTENANCE &amp; OPERATIONS</v>
          </cell>
        </row>
        <row r="48">
          <cell r="A48" t="str">
            <v>615104 - ADMIN-FAX SUPPLIES</v>
          </cell>
          <cell r="B48" t="str">
            <v>30 -  MAINTENANCE &amp; OPERATIONS</v>
          </cell>
        </row>
        <row r="49">
          <cell r="A49" t="str">
            <v>615105 - ADMIN-PHONE SUPPLIES</v>
          </cell>
          <cell r="B49" t="str">
            <v>30 -  MAINTENANCE &amp; OPERATIONS</v>
          </cell>
        </row>
        <row r="50">
          <cell r="A50" t="str">
            <v>615106 - ADMIN-STORAGE SUPPLIES</v>
          </cell>
          <cell r="B50" t="str">
            <v>30 -  MAINTENANCE &amp; OPERATIONS</v>
          </cell>
        </row>
        <row r="51">
          <cell r="A51" t="str">
            <v>615107 - ADMIN-CONCESSION SUPPLIES</v>
          </cell>
          <cell r="B51" t="str">
            <v>30 -  MAINTENANCE &amp; OPERATIONS</v>
          </cell>
        </row>
        <row r="52">
          <cell r="A52" t="str">
            <v>615511 - ADMIN-DUES &amp; SUBSCR LOBBYING</v>
          </cell>
          <cell r="B52" t="str">
            <v>30 -  MAINTENANCE &amp; OPERATIONS</v>
          </cell>
        </row>
        <row r="53">
          <cell r="A53" t="str">
            <v>615199 - ADMIN-OVER/UNDER</v>
          </cell>
          <cell r="B53" t="str">
            <v>30 -  MAINTENANCE &amp; OPERATIONS</v>
          </cell>
          <cell r="C53" t="str">
            <v>xzero</v>
          </cell>
        </row>
        <row r="54">
          <cell r="A54" t="str">
            <v>615201 - ADMIN-EXTRAORD OFFICE SUPPLIES</v>
          </cell>
          <cell r="B54" t="str">
            <v>30 -  MAINTENANCE &amp; OPERATIONS</v>
          </cell>
          <cell r="C54" t="str">
            <v>xzero</v>
          </cell>
        </row>
        <row r="55">
          <cell r="A55" t="str">
            <v>615202 - ADMIN-EXTRAORD COMPUTER SUPPLY</v>
          </cell>
          <cell r="B55" t="str">
            <v>30 -  MAINTENANCE &amp; OPERATIONS</v>
          </cell>
          <cell r="C55" t="str">
            <v>xzero</v>
          </cell>
        </row>
        <row r="56">
          <cell r="A56" t="str">
            <v>615204 - ADMIN-EXTRAORD FAX SUPPLIES</v>
          </cell>
          <cell r="B56" t="str">
            <v>30 -  MAINTENANCE &amp; OPERATIONS</v>
          </cell>
          <cell r="C56" t="str">
            <v>xzero</v>
          </cell>
        </row>
        <row r="57">
          <cell r="A57" t="str">
            <v>615205 - ADMIN-EXTRAORD PHONE SUPPLIES</v>
          </cell>
          <cell r="B57" t="str">
            <v>30 -  MAINTENANCE &amp; OPERATIONS</v>
          </cell>
          <cell r="C57" t="str">
            <v>xzero</v>
          </cell>
        </row>
        <row r="58">
          <cell r="A58" t="str">
            <v>615301 - ADMIN-FISCAL FEES</v>
          </cell>
          <cell r="B58" t="str">
            <v>30 -  MAINTENANCE &amp; OPERATIONS</v>
          </cell>
        </row>
        <row r="59">
          <cell r="A59" t="str">
            <v>615401 - ADMIN-LEGAL EXPENSE</v>
          </cell>
          <cell r="B59" t="str">
            <v>30 -  MAINTENANCE &amp; OPERATIONS</v>
          </cell>
        </row>
        <row r="60">
          <cell r="A60" t="str">
            <v>615402 - ADMIN-INDEXING SERVICE</v>
          </cell>
          <cell r="B60" t="str">
            <v>30 -  MAINTENANCE &amp; OPERATIONS</v>
          </cell>
        </row>
        <row r="61">
          <cell r="A61" t="str">
            <v>615405 - ADMIN-POSTAGE SERVICE</v>
          </cell>
          <cell r="B61" t="str">
            <v>30 -  MAINTENANCE &amp; OPERATIONS</v>
          </cell>
        </row>
        <row r="62">
          <cell r="A62" t="str">
            <v>615406 - ADMIN-SPECIAL DELIVERY SERVICE</v>
          </cell>
          <cell r="B62" t="str">
            <v>30 -  MAINTENANCE &amp; OPERATIONS</v>
          </cell>
        </row>
        <row r="63">
          <cell r="A63" t="str">
            <v>615407 - ADMIN-COURIER SERVICE</v>
          </cell>
          <cell r="B63" t="str">
            <v>30 -  MAINTENANCE &amp; OPERATIONS</v>
          </cell>
        </row>
        <row r="64">
          <cell r="A64" t="str">
            <v>615501 - ADMIN-COMPUTER SOFTWARE</v>
          </cell>
          <cell r="B64" t="str">
            <v>30 -  MAINTENANCE &amp; OPERATIONS</v>
          </cell>
          <cell r="C64" t="str">
            <v>xzero</v>
          </cell>
        </row>
        <row r="65">
          <cell r="A65" t="str">
            <v>615502 - ADMIN-POSTAGE</v>
          </cell>
          <cell r="B65" t="str">
            <v>30 -  MAINTENANCE &amp; OPERATIONS</v>
          </cell>
        </row>
        <row r="66">
          <cell r="A66" t="str">
            <v>615503 - ADMIN-SERVICE AWARDS</v>
          </cell>
          <cell r="B66" t="str">
            <v>30 -  MAINTENANCE &amp; OPERATIONS</v>
          </cell>
        </row>
        <row r="67">
          <cell r="A67" t="str">
            <v>615504 - ADMIN-SURETY BONDS</v>
          </cell>
          <cell r="B67" t="str">
            <v>30 -  MAINTENANCE &amp; OPERATIONS</v>
          </cell>
        </row>
        <row r="68">
          <cell r="A68" t="str">
            <v>615505 - ADMIN-COPIER RENTAL</v>
          </cell>
          <cell r="B68" t="str">
            <v>30 -  MAINTENANCE &amp; OPERATIONS</v>
          </cell>
        </row>
        <row r="69">
          <cell r="A69" t="str">
            <v>615510 - ADMIN-DUES &amp; SUBSCRIPTIONS</v>
          </cell>
          <cell r="B69" t="str">
            <v>30 -  MAINTENANCE &amp; OPERATIONS</v>
          </cell>
        </row>
        <row r="70">
          <cell r="A70" t="str">
            <v>615599 - ADMIN-OVER/UNDER</v>
          </cell>
          <cell r="B70" t="str">
            <v>30 -  MAINTENANCE &amp; OPERATIONS</v>
          </cell>
          <cell r="C70" t="str">
            <v>xzero</v>
          </cell>
        </row>
        <row r="71">
          <cell r="A71" t="str">
            <v>615901 - ADMIN-WORKERS' COMP PREMIUMS</v>
          </cell>
          <cell r="B71" t="str">
            <v>30 -  MAINTENANCE &amp; OPERATIONS</v>
          </cell>
        </row>
        <row r="72">
          <cell r="A72" t="str">
            <v>615902 - ADMIN-WORKERS' COMP RESERVES</v>
          </cell>
          <cell r="B72" t="str">
            <v>30 -  MAINTENANCE &amp; OPERATIONS</v>
          </cell>
        </row>
        <row r="73">
          <cell r="A73" t="str">
            <v>615903 - ADMIN-LIABILITY INS RESERVES</v>
          </cell>
          <cell r="B73" t="str">
            <v>30 -  MAINTENANCE &amp; OPERATIONS</v>
          </cell>
        </row>
        <row r="74">
          <cell r="A74" t="str">
            <v>615904 - ADMIN-HEALTH INSURANCE</v>
          </cell>
          <cell r="B74" t="str">
            <v>30 -  MAINTENANCE &amp; OPERATIONS</v>
          </cell>
        </row>
        <row r="75">
          <cell r="A75" t="str">
            <v>615905 - ADMIN-OTHER INSURANCE PREMIUMS</v>
          </cell>
          <cell r="B75" t="str">
            <v>30 -  MAINTENANCE &amp; OPERATIONS</v>
          </cell>
        </row>
        <row r="76">
          <cell r="A76" t="str">
            <v>615906 - ADMIN-AUTO LIABILITY CLAIMS</v>
          </cell>
          <cell r="B76" t="str">
            <v>30 -  MAINTENANCE &amp; OPERATIONS</v>
          </cell>
        </row>
        <row r="77">
          <cell r="A77" t="str">
            <v>615907 - ADMIN-PROPERTY DAMAGE CLAIMS</v>
          </cell>
          <cell r="B77" t="str">
            <v>30 -  MAINTENANCE &amp; OPERATIONS</v>
          </cell>
        </row>
        <row r="78">
          <cell r="A78" t="str">
            <v>615908 - ADMIN-PROPERTY THEFT CLAIMS</v>
          </cell>
          <cell r="B78" t="str">
            <v>30 -  MAINTENANCE &amp; OPERATIONS</v>
          </cell>
        </row>
        <row r="79">
          <cell r="A79" t="str">
            <v>615909 - ADMIN-AUTO &amp; EQUIP GLASS CLAIM</v>
          </cell>
          <cell r="B79" t="str">
            <v>30 -  MAINTENANCE &amp; OPERATIONS</v>
          </cell>
        </row>
        <row r="80">
          <cell r="A80" t="str">
            <v>615910 - ADMIN-GENERAL LIABILITY CLAIMS</v>
          </cell>
          <cell r="B80" t="str">
            <v>30 -  MAINTENANCE &amp; OPERATIONS</v>
          </cell>
        </row>
        <row r="81">
          <cell r="A81" t="str">
            <v>615911 - ADMIN-OPEB FUNDING</v>
          </cell>
          <cell r="B81" t="str">
            <v>30 -  MAINTENANCE &amp; OPERATIONS</v>
          </cell>
        </row>
        <row r="82">
          <cell r="A82" t="str">
            <v>615912 - ADMIN-PUBLIC OFFICIAL CLAIMS</v>
          </cell>
          <cell r="B82" t="str">
            <v>30 -  MAINTENANCE &amp; OPERATIONS</v>
          </cell>
        </row>
        <row r="83">
          <cell r="A83" t="str">
            <v>615913 - ADMIN-TEC REIMBURSEMENTS</v>
          </cell>
          <cell r="B83" t="str">
            <v>30 -  MAINTENANCE &amp; OPERATIONS</v>
          </cell>
        </row>
        <row r="84">
          <cell r="A84" t="str">
            <v>615914 - ADMIN-MEDICAL CLAIMS</v>
          </cell>
          <cell r="B84" t="str">
            <v>30 -  MAINTENANCE &amp; OPERATIONS</v>
          </cell>
        </row>
        <row r="85">
          <cell r="A85" t="str">
            <v>615915 - ADMIN-WAGE BENEFITS</v>
          </cell>
          <cell r="B85" t="str">
            <v>30 -  MAINTENANCE &amp; OPERATIONS</v>
          </cell>
        </row>
        <row r="86">
          <cell r="A86" t="str">
            <v>615916 - ADMIN-OPTIONAL LIFE PREMIUMS</v>
          </cell>
          <cell r="B86" t="str">
            <v>30 -  MAINTENANCE &amp; OPERATIONS</v>
          </cell>
        </row>
        <row r="87">
          <cell r="A87" t="str">
            <v>615917 - ADMIN-HEALTHCARE INSURANCE</v>
          </cell>
          <cell r="B87" t="str">
            <v>30 -  MAINTENANCE &amp; OPERATIONS</v>
          </cell>
        </row>
        <row r="88">
          <cell r="A88" t="str">
            <v>615918 - ADMIN-FLEX REIMBURSEMENTS</v>
          </cell>
          <cell r="B88" t="str">
            <v>30 -  MAINTENANCE &amp; OPERATIONS</v>
          </cell>
        </row>
        <row r="89">
          <cell r="A89" t="str">
            <v>615920 - ADMIN-STOP LOSS PREMIUM</v>
          </cell>
          <cell r="B89" t="str">
            <v>30 -  MAINTENANCE &amp; OPERATIONS</v>
          </cell>
        </row>
        <row r="90">
          <cell r="A90" t="str">
            <v>615921 - ADMIN-PRESCRIPTION CLAIMS</v>
          </cell>
          <cell r="B90" t="str">
            <v>30 -  MAINTENANCE &amp; OPERATIONS</v>
          </cell>
        </row>
        <row r="91">
          <cell r="A91" t="str">
            <v>615922 - ADMIN-LONG TERM DISAB ADMIN</v>
          </cell>
          <cell r="B91" t="str">
            <v>30 -  MAINTENANCE &amp; OPERATIONS</v>
          </cell>
        </row>
        <row r="92">
          <cell r="A92" t="str">
            <v>615923 - ADMIN-SHORT TERM DISAB ADMIN</v>
          </cell>
          <cell r="B92" t="str">
            <v>30 -  MAINTENANCE &amp; OPERATIONS</v>
          </cell>
        </row>
        <row r="93">
          <cell r="A93" t="str">
            <v>615924 - ADMIN-LONG-TERM CARE</v>
          </cell>
          <cell r="B93" t="str">
            <v>30 -  MAINTENANCE &amp; OPERATIONS</v>
          </cell>
        </row>
        <row r="94">
          <cell r="A94" t="str">
            <v>615925 - ADMIN-INSURANCE CLAIMS</v>
          </cell>
          <cell r="B94" t="str">
            <v>30 -  MAINTENANCE &amp; OPERATIONS</v>
          </cell>
        </row>
        <row r="95">
          <cell r="A95" t="str">
            <v>615926 - ADMIN-EMPLOYEE WELLNESS</v>
          </cell>
          <cell r="B95" t="str">
            <v>30 -  MAINTENANCE &amp; OPERATIONS</v>
          </cell>
        </row>
        <row r="96">
          <cell r="A96" t="str">
            <v>615927 - ADMIN-PRE-PAID LEGAL</v>
          </cell>
          <cell r="B96" t="str">
            <v>30 -  MAINTENANCE &amp; OPERATIONS</v>
          </cell>
        </row>
        <row r="97">
          <cell r="A97" t="str">
            <v>615928 - ADMIN-LAW ENFORCEMENT CLAIMS</v>
          </cell>
          <cell r="B97" t="str">
            <v>30 -  MAINTENANCE &amp; OPERATIONS</v>
          </cell>
        </row>
        <row r="98">
          <cell r="A98" t="str">
            <v>615929 - ADMIN-RETIREE HEALTH CLAIMS</v>
          </cell>
          <cell r="B98" t="str">
            <v>30 -  MAINTENANCE &amp; OPERATIONS</v>
          </cell>
        </row>
        <row r="99">
          <cell r="A99" t="str">
            <v>615930 - ADMIN-STD/LTD CLAIMS</v>
          </cell>
          <cell r="B99" t="str">
            <v>30 -  MAINTENANCE &amp; OPERATIONS</v>
          </cell>
        </row>
        <row r="100">
          <cell r="A100" t="str">
            <v>615959 - ADMIN-FEDERAL GOV ADMIN FEES</v>
          </cell>
          <cell r="B100" t="str">
            <v>30 -  MAINTENANCE &amp; OPERATIONS</v>
          </cell>
        </row>
        <row r="101">
          <cell r="A101" t="str">
            <v>615960 - ADMIN-INSURANCE ADMIN FEES</v>
          </cell>
          <cell r="B101" t="str">
            <v>30 -  MAINTENANCE &amp; OPERATIONS</v>
          </cell>
        </row>
        <row r="102">
          <cell r="A102" t="str">
            <v>615961 - ADMIN-RETIREE PRESCRIPT CLMS</v>
          </cell>
          <cell r="B102" t="str">
            <v>30 -  MAINTENANCE &amp; OPERATIONS</v>
          </cell>
        </row>
        <row r="103">
          <cell r="A103" t="str">
            <v>626101 - OPER-FUEL</v>
          </cell>
          <cell r="B103" t="str">
            <v>30 -  MAINTENANCE &amp; OPERATIONS</v>
          </cell>
        </row>
        <row r="104">
          <cell r="A104" t="str">
            <v>626102 - OPER-CHOICES PROGRAM SUPPLIES</v>
          </cell>
          <cell r="B104" t="str">
            <v>30 -  MAINTENANCE &amp; OPERATIONS</v>
          </cell>
        </row>
        <row r="105">
          <cell r="A105" t="str">
            <v>626103 - OPER-CRIME PREVENTION SUPPLIES</v>
          </cell>
          <cell r="B105" t="str">
            <v>30 -  MAINTENANCE &amp; OPERATIONS</v>
          </cell>
        </row>
        <row r="106">
          <cell r="A106" t="str">
            <v>626104 - OPER-DETENTION SUPPLIES</v>
          </cell>
          <cell r="B106" t="str">
            <v>30 -  MAINTENANCE &amp; OPERATIONS</v>
          </cell>
        </row>
        <row r="107">
          <cell r="A107" t="str">
            <v>626105 - OPER-DOCKET SUPPLIES</v>
          </cell>
          <cell r="B107" t="str">
            <v>30 -  MAINTENANCE &amp; OPERATIONS</v>
          </cell>
        </row>
        <row r="108">
          <cell r="A108" t="str">
            <v>626106 - OPER-DRAFTING SUPPLIES</v>
          </cell>
          <cell r="B108" t="str">
            <v>30 -  MAINTENANCE &amp; OPERATIONS</v>
          </cell>
        </row>
        <row r="109">
          <cell r="A109" t="str">
            <v>626107 - OPER-EDUCATION SUPPLIES</v>
          </cell>
          <cell r="B109" t="str">
            <v>30 -  MAINTENANCE &amp; OPERATIONS</v>
          </cell>
        </row>
        <row r="110">
          <cell r="A110" t="str">
            <v>626108 - OPER-ELECTION SUPPLIES</v>
          </cell>
          <cell r="B110" t="str">
            <v>30 -  MAINTENANCE &amp; OPERATIONS</v>
          </cell>
        </row>
        <row r="111">
          <cell r="A111" t="str">
            <v>626109 - OPER-FARM SUPPLIES</v>
          </cell>
          <cell r="B111" t="str">
            <v>30 -  MAINTENANCE &amp; OPERATIONS</v>
          </cell>
        </row>
        <row r="112">
          <cell r="A112" t="str">
            <v>626110 - OPER-FOOD SUPPLIES</v>
          </cell>
          <cell r="B112" t="str">
            <v>30 -  MAINTENANCE &amp; OPERATIONS</v>
          </cell>
        </row>
        <row r="113">
          <cell r="A113" t="str">
            <v>626112 - OPER-PATROL SUPPLIES</v>
          </cell>
          <cell r="B113" t="str">
            <v>30 -  MAINTENANCE &amp; OPERATIONS</v>
          </cell>
        </row>
        <row r="114">
          <cell r="A114" t="str">
            <v>626113 - OPER-IMMUNIZATION SUPPLIES</v>
          </cell>
          <cell r="B114" t="str">
            <v>30 -  MAINTENANCE &amp; OPERATIONS</v>
          </cell>
        </row>
        <row r="115">
          <cell r="A115" t="str">
            <v>626115 - OPER-KITCHEN SUPPLIES</v>
          </cell>
          <cell r="B115" t="str">
            <v>30 -  MAINTENANCE &amp; OPERATIONS</v>
          </cell>
        </row>
        <row r="116">
          <cell r="A116" t="str">
            <v>626116 - OPER-LAB SUPPLIES</v>
          </cell>
          <cell r="B116" t="str">
            <v>30 -  MAINTENANCE &amp; OPERATIONS</v>
          </cell>
        </row>
        <row r="117">
          <cell r="A117" t="str">
            <v>626117 - OPER-MEDICAL SUPPLIES</v>
          </cell>
          <cell r="B117" t="str">
            <v>30 -  MAINTENANCE &amp; OPERATIONS</v>
          </cell>
        </row>
        <row r="118">
          <cell r="A118" t="str">
            <v>626118 - OPER-MICROFILM SUPPLIES</v>
          </cell>
          <cell r="B118" t="str">
            <v>30 -  MAINTENANCE &amp; OPERATIONS</v>
          </cell>
        </row>
        <row r="119">
          <cell r="A119" t="str">
            <v>626120 - OPER-PHOTO SUPPLIES</v>
          </cell>
          <cell r="B119" t="str">
            <v>30 -  MAINTENANCE &amp; OPERATIONS</v>
          </cell>
        </row>
        <row r="120">
          <cell r="A120" t="str">
            <v>626121 - OPER-RADIO SUPPLIES</v>
          </cell>
          <cell r="B120" t="str">
            <v>30 -  MAINTENANCE &amp; OPERATIONS</v>
          </cell>
        </row>
        <row r="121">
          <cell r="A121" t="str">
            <v>626122 - OPER-HOME DEMONSTRATION SUPPLI</v>
          </cell>
          <cell r="B121" t="str">
            <v>30 -  MAINTENANCE &amp; OPERATIONS</v>
          </cell>
        </row>
        <row r="122">
          <cell r="A122" t="str">
            <v>626123 - OPER-SAFETY SUPPLIES</v>
          </cell>
          <cell r="B122" t="str">
            <v>30 -  MAINTENANCE &amp; OPERATIONS</v>
          </cell>
        </row>
        <row r="123">
          <cell r="A123" t="str">
            <v>626126 - OPER-SNS EXERCISE SUPPLIES</v>
          </cell>
          <cell r="B123" t="str">
            <v>30 -  MAINTENANCE &amp; OPERATIONS</v>
          </cell>
        </row>
        <row r="124">
          <cell r="A124" t="str">
            <v>626128 - OPER-TACTICAL SUPPLIES</v>
          </cell>
          <cell r="B124" t="str">
            <v>30 -  MAINTENANCE &amp; OPERATIONS</v>
          </cell>
        </row>
        <row r="125">
          <cell r="A125" t="str">
            <v>626129 - OPER-TOXICOLOGY SUPPLIES</v>
          </cell>
          <cell r="B125" t="str">
            <v>30 -  MAINTENANCE &amp; OPERATIONS</v>
          </cell>
        </row>
        <row r="126">
          <cell r="A126" t="str">
            <v>626130 - OPER-VIDEO SUPPLIES</v>
          </cell>
          <cell r="B126" t="str">
            <v>30 -  MAINTENANCE &amp; OPERATIONS</v>
          </cell>
        </row>
        <row r="127">
          <cell r="A127" t="str">
            <v>626131 - OPER-GRANT PROGRAM SUPPLIES</v>
          </cell>
          <cell r="B127" t="str">
            <v>30 -  MAINTENANCE &amp; OPERATIONS</v>
          </cell>
        </row>
        <row r="128">
          <cell r="A128" t="str">
            <v>626132 - OPER-HISTOLOGY SUPPLIES</v>
          </cell>
          <cell r="B128" t="str">
            <v>30 -  MAINTENANCE &amp; OPERATIONS</v>
          </cell>
        </row>
        <row r="129">
          <cell r="A129" t="str">
            <v>626133 - OPER-CHILDCARE SUPPLIES</v>
          </cell>
          <cell r="B129" t="str">
            <v>30 -  MAINTENANCE &amp; OPERATIONS</v>
          </cell>
        </row>
        <row r="130">
          <cell r="A130" t="str">
            <v>626134 - OPER-DIVE TEAM SUPPLIES</v>
          </cell>
          <cell r="B130" t="str">
            <v>30 -  MAINTENANCE &amp; OPERATIONS</v>
          </cell>
        </row>
        <row r="131">
          <cell r="A131" t="str">
            <v>626167 - OPER-SMALLPOX SUPPLIES</v>
          </cell>
          <cell r="B131" t="str">
            <v>30 -  MAINTENANCE &amp; OPERATIONS</v>
          </cell>
        </row>
        <row r="132">
          <cell r="A132" t="str">
            <v>626168 - OPER-TRASH CLEAN-UP/REMOVAL</v>
          </cell>
          <cell r="B132" t="str">
            <v>30 -  MAINTENANCE &amp; OPERATIONS</v>
          </cell>
        </row>
        <row r="133">
          <cell r="A133" t="str">
            <v>626203 - OPER-EXTRAORD CRIM PREV SUPPLY</v>
          </cell>
          <cell r="B133" t="str">
            <v>30 -  MAINTENANCE &amp; OPERATIONS</v>
          </cell>
          <cell r="C133" t="str">
            <v>xzero</v>
          </cell>
        </row>
        <row r="134">
          <cell r="A134" t="str">
            <v>626204 - OPER-EXTRAORD DETENTION SUPPL</v>
          </cell>
          <cell r="B134" t="str">
            <v>30 -  MAINTENANCE &amp; OPERATIONS</v>
          </cell>
          <cell r="C134" t="str">
            <v>xzero</v>
          </cell>
        </row>
        <row r="135">
          <cell r="A135" t="str">
            <v>626205 - OPER-EXTRAORD PHONE SUPPLIES</v>
          </cell>
          <cell r="B135" t="str">
            <v>30 -  MAINTENANCE &amp; OPERATIONS</v>
          </cell>
          <cell r="C135" t="str">
            <v>xzero</v>
          </cell>
        </row>
        <row r="136">
          <cell r="A136" t="str">
            <v>626206 - OPER-EXTRAORD SMALL TOOLS</v>
          </cell>
          <cell r="B136" t="str">
            <v>30 -  MAINTENANCE &amp; OPERATIONS</v>
          </cell>
          <cell r="C136" t="str">
            <v>xzero</v>
          </cell>
        </row>
        <row r="137">
          <cell r="A137" t="str">
            <v>626208 - OPER-EXTRAORD ANIMAL EQUIPMENT</v>
          </cell>
          <cell r="B137" t="str">
            <v>30 -  MAINTENANCE &amp; OPERATIONS</v>
          </cell>
          <cell r="C137" t="str">
            <v>xzero</v>
          </cell>
        </row>
        <row r="138">
          <cell r="A138" t="str">
            <v>626209 - OPER-EXTRAORD FARM SUPPLIES</v>
          </cell>
          <cell r="B138" t="str">
            <v>30 -  MAINTENANCE &amp; OPERATIONS</v>
          </cell>
          <cell r="C138" t="str">
            <v>xzero</v>
          </cell>
        </row>
        <row r="139">
          <cell r="A139" t="str">
            <v>626210 - OPER-EXTRAORD GROUNDS EQUIPMNT</v>
          </cell>
          <cell r="B139" t="str">
            <v>30 -  MAINTENANCE &amp; OPERATIONS</v>
          </cell>
          <cell r="C139" t="str">
            <v>xzero</v>
          </cell>
        </row>
        <row r="140">
          <cell r="A140" t="str">
            <v>626214 - OPER-EXTRAORD INVESTIGAT SUPPL</v>
          </cell>
          <cell r="B140" t="str">
            <v>30 -  MAINTENANCE &amp; OPERATIONS</v>
          </cell>
          <cell r="C140" t="str">
            <v>xzero</v>
          </cell>
        </row>
        <row r="141">
          <cell r="A141" t="str">
            <v>626217 - OPER-EXTRAORD MEDICAL SUPPLIES</v>
          </cell>
          <cell r="B141" t="str">
            <v>30 -  MAINTENANCE &amp; OPERATIONS</v>
          </cell>
          <cell r="C141" t="str">
            <v>xzero</v>
          </cell>
        </row>
        <row r="142">
          <cell r="A142" t="str">
            <v>626219 - OPER-EXTRAORD PATROL SUPPLIES</v>
          </cell>
          <cell r="B142" t="str">
            <v>30 -  MAINTENANCE &amp; OPERATIONS</v>
          </cell>
          <cell r="C142" t="str">
            <v>xzero</v>
          </cell>
        </row>
        <row r="143">
          <cell r="A143" t="str">
            <v>626221 - OPER-EXTRAORD RADIO SUPPLIES</v>
          </cell>
          <cell r="B143" t="str">
            <v>30 -  MAINTENANCE &amp; OPERATIONS</v>
          </cell>
          <cell r="C143" t="str">
            <v>xzero</v>
          </cell>
        </row>
        <row r="144">
          <cell r="A144" t="str">
            <v>626223 - OPER-EXTRAORDINARY SAFETY SUPP</v>
          </cell>
          <cell r="B144" t="str">
            <v>30 -  MAINTENANCE &amp; OPERATIONS</v>
          </cell>
          <cell r="C144" t="str">
            <v>xzero</v>
          </cell>
        </row>
        <row r="145">
          <cell r="A145" t="str">
            <v>626228 - OPER-EXTRAORD TACTICAL SUPPLY</v>
          </cell>
          <cell r="B145" t="str">
            <v>30 -  MAINTENANCE &amp; OPERATIONS</v>
          </cell>
          <cell r="C145" t="str">
            <v>xzero</v>
          </cell>
        </row>
        <row r="146">
          <cell r="A146" t="str">
            <v>626229 - OPER-EXTRAORD KITCHEN SUPPLIES</v>
          </cell>
          <cell r="B146" t="str">
            <v>30 -  MAINTENANCE &amp; OPERATIONS</v>
          </cell>
          <cell r="C146" t="str">
            <v>xzero</v>
          </cell>
        </row>
        <row r="147">
          <cell r="A147" t="str">
            <v>626301 - OPER-PROJECT MANAGER</v>
          </cell>
          <cell r="B147" t="str">
            <v>30 -  MAINTENANCE &amp; OPERATIONS</v>
          </cell>
        </row>
        <row r="148">
          <cell r="A148" t="str">
            <v>626303 - OPER-MANAGEMENT CONTRACT</v>
          </cell>
          <cell r="B148" t="str">
            <v>30 -  MAINTENANCE &amp; OPERATIONS</v>
          </cell>
        </row>
        <row r="149">
          <cell r="A149" t="str">
            <v>626304 - OPER-JURY QUESTIONNAIRE CONTRC</v>
          </cell>
          <cell r="B149" t="str">
            <v>30 -  MAINTENANCE &amp; OPERATIONS</v>
          </cell>
        </row>
        <row r="150">
          <cell r="A150" t="str">
            <v>626305 - OPER-LOW INCOME EMISSN REPAIRS</v>
          </cell>
          <cell r="B150" t="str">
            <v>30 -  MAINTENANCE &amp; OPERATIONS</v>
          </cell>
        </row>
        <row r="151">
          <cell r="A151" t="str">
            <v>626306 - OPER-CONTRACTED AGENCY PMTS</v>
          </cell>
          <cell r="B151" t="str">
            <v>30 -  MAINTENANCE &amp; OPERATIONS</v>
          </cell>
        </row>
        <row r="152">
          <cell r="A152" t="str">
            <v>626307 - OPER-REG SMOKING VEHICLE PROG</v>
          </cell>
          <cell r="B152" t="str">
            <v>30 -  MAINTENANCE &amp; OPERATIONS</v>
          </cell>
        </row>
        <row r="153">
          <cell r="A153" t="str">
            <v>626308 - OPER-PROJECT ACCESS</v>
          </cell>
          <cell r="B153" t="str">
            <v>30 -  MAINTENANCE &amp; OPERATIONS</v>
          </cell>
        </row>
        <row r="154">
          <cell r="A154" t="str">
            <v>626312 - OPER-SCORE PROGRAM PAYMENT</v>
          </cell>
          <cell r="B154" t="str">
            <v>30 -  MAINTENANCE &amp; OPERATIONS</v>
          </cell>
        </row>
        <row r="155">
          <cell r="A155" t="str">
            <v>626401 - OPER-CONSULTANTS</v>
          </cell>
          <cell r="B155" t="str">
            <v>30 -  MAINTENANCE &amp; OPERATIONS</v>
          </cell>
        </row>
        <row r="156">
          <cell r="A156" t="str">
            <v>626402 - OPER-PRE-EMPLOYMENT EXAM</v>
          </cell>
          <cell r="B156" t="str">
            <v>30 -  MAINTENANCE &amp; OPERATIONS</v>
          </cell>
        </row>
        <row r="157">
          <cell r="A157" t="str">
            <v>626403 - OPER-PSYCHOLOGICAL EVALUATIONS</v>
          </cell>
          <cell r="B157" t="str">
            <v>30 -  MAINTENANCE &amp; OPERATIONS</v>
          </cell>
        </row>
        <row r="158">
          <cell r="A158" t="str">
            <v>626404 - OPER-RANDOM DRUG TESTING</v>
          </cell>
          <cell r="B158" t="str">
            <v>30 -  MAINTENANCE &amp; OPERATIONS</v>
          </cell>
        </row>
        <row r="159">
          <cell r="A159" t="str">
            <v>626405 - OPER-SHREDDING SERVICE</v>
          </cell>
          <cell r="B159" t="str">
            <v>30 -  MAINTENANCE &amp; OPERATIONS</v>
          </cell>
        </row>
        <row r="160">
          <cell r="A160" t="str">
            <v>626406 - OPER-PRESERVATION OF RECORDS</v>
          </cell>
          <cell r="B160" t="str">
            <v>30 -  MAINTENANCE &amp; OPERATIONS</v>
          </cell>
        </row>
        <row r="161">
          <cell r="A161" t="str">
            <v>626407 - OPER-TAX ROLL PREPARATION</v>
          </cell>
          <cell r="B161" t="str">
            <v>30 -  MAINTENANCE &amp; OPERATIONS</v>
          </cell>
        </row>
        <row r="162">
          <cell r="A162" t="str">
            <v>626408 - OPER-SECURITY SERVICE</v>
          </cell>
          <cell r="B162" t="str">
            <v>30 -  MAINTENANCE &amp; OPERATIONS</v>
          </cell>
        </row>
        <row r="163">
          <cell r="A163" t="str">
            <v>626409 - OPER-AUDIT SERVICES</v>
          </cell>
          <cell r="B163" t="str">
            <v>30 -  MAINTENANCE &amp; OPERATIONS</v>
          </cell>
        </row>
        <row r="164">
          <cell r="A164" t="str">
            <v>626410 - OPER-LEGISLATIVE SERVICES</v>
          </cell>
          <cell r="B164" t="str">
            <v>30 -  MAINTENANCE &amp; OPERATIONS</v>
          </cell>
        </row>
        <row r="165">
          <cell r="A165" t="str">
            <v>626411 - OPER-ARMORED CAR SERVICES</v>
          </cell>
          <cell r="B165" t="str">
            <v>30 -  MAINTENANCE &amp; OPERATIONS</v>
          </cell>
        </row>
        <row r="166">
          <cell r="A166" t="str">
            <v>626412 - OPER-INTERPRETER</v>
          </cell>
          <cell r="B166" t="str">
            <v>30 -  MAINTENANCE &amp; OPERATIONS</v>
          </cell>
        </row>
        <row r="167">
          <cell r="A167" t="str">
            <v>626413 - OPER-MEDIATOR COSTS</v>
          </cell>
          <cell r="B167" t="str">
            <v>30 -  MAINTENANCE &amp; OPERATIONS</v>
          </cell>
        </row>
        <row r="168">
          <cell r="A168" t="str">
            <v>626414 - OPER-HEARING MASTERS</v>
          </cell>
          <cell r="B168" t="str">
            <v>30 -  MAINTENANCE &amp; OPERATIONS</v>
          </cell>
        </row>
        <row r="169">
          <cell r="A169" t="str">
            <v>626415 - OPER-SUBSTITUTE COURT REPORTER</v>
          </cell>
          <cell r="B169" t="str">
            <v>30 -  MAINTENANCE &amp; OPERATIONS</v>
          </cell>
        </row>
        <row r="170">
          <cell r="A170" t="str">
            <v>626416 - OPER-VISITING JUDGES</v>
          </cell>
          <cell r="B170" t="str">
            <v>30 -  MAINTENANCE &amp; OPERATIONS</v>
          </cell>
        </row>
        <row r="171">
          <cell r="A171" t="str">
            <v>626417 - OPER-BOOK BINDING</v>
          </cell>
          <cell r="B171" t="str">
            <v>30 -  MAINTENANCE &amp; OPERATIONS</v>
          </cell>
        </row>
        <row r="172">
          <cell r="A172" t="str">
            <v>626418 - OPER-PHYSICIAN SERVICES</v>
          </cell>
          <cell r="B172" t="str">
            <v>30 -  MAINTENANCE &amp; OPERATIONS</v>
          </cell>
        </row>
        <row r="173">
          <cell r="A173" t="str">
            <v>626419 - OPER-OUT-OF-COUNTY COMMITMENT</v>
          </cell>
          <cell r="B173" t="str">
            <v>30 -  MAINTENANCE &amp; OPERATIONS</v>
          </cell>
        </row>
        <row r="174">
          <cell r="A174" t="str">
            <v>626420 - OPER-COURT APPOINTED ATTORNEY</v>
          </cell>
          <cell r="B174" t="str">
            <v>30 -  MAINTENANCE &amp; OPERATIONS</v>
          </cell>
        </row>
        <row r="175">
          <cell r="A175" t="str">
            <v>626421 - OPER-VINE NOTIFICATION SERVICE</v>
          </cell>
          <cell r="B175" t="str">
            <v>30 -  MAINTENANCE &amp; OPERATIONS</v>
          </cell>
        </row>
        <row r="176">
          <cell r="A176" t="str">
            <v>626422 - OPER-SKIP TRACING SERVICES</v>
          </cell>
          <cell r="B176" t="str">
            <v>30 -  MAINTENANCE &amp; OPERATIONS</v>
          </cell>
        </row>
        <row r="177">
          <cell r="A177" t="str">
            <v>626423 - OPER-LAB SERVICES</v>
          </cell>
          <cell r="B177" t="str">
            <v>30 -  MAINTENANCE &amp; OPERATIONS</v>
          </cell>
        </row>
        <row r="178">
          <cell r="A178" t="str">
            <v>626424 - OPER-AUTOPSY SERVICES</v>
          </cell>
          <cell r="B178" t="str">
            <v>30 -  MAINTENANCE &amp; OPERATIONS</v>
          </cell>
        </row>
        <row r="179">
          <cell r="A179" t="str">
            <v>626425 - OPER-INTOXILIZER TECHNICIAN</v>
          </cell>
          <cell r="B179" t="str">
            <v>30 -  MAINTENANCE &amp; OPERATIONS</v>
          </cell>
        </row>
        <row r="180">
          <cell r="A180" t="str">
            <v>626426 - OPER-INPATIENT HOSPITAL CARE</v>
          </cell>
          <cell r="B180" t="str">
            <v>30 -  MAINTENANCE &amp; OPERATIONS</v>
          </cell>
        </row>
        <row r="181">
          <cell r="A181" t="str">
            <v>626427 - OPER-OUTPATIENT HEALTHCARE</v>
          </cell>
          <cell r="B181" t="str">
            <v>30 -  MAINTENANCE &amp; OPERATIONS</v>
          </cell>
        </row>
        <row r="182">
          <cell r="A182" t="str">
            <v>626428 - OPER-EMERGENCY CARE</v>
          </cell>
          <cell r="B182" t="str">
            <v>30 -  MAINTENANCE &amp; OPERATIONS</v>
          </cell>
        </row>
        <row r="183">
          <cell r="A183" t="str">
            <v>626429 - OPER-HOME HEALTH CARE</v>
          </cell>
          <cell r="B183" t="str">
            <v>30 -  MAINTENANCE &amp; OPERATIONS</v>
          </cell>
        </row>
        <row r="184">
          <cell r="A184" t="str">
            <v>626430 - OPER-INFIRMARY SERVICES</v>
          </cell>
          <cell r="B184" t="str">
            <v>30 -  MAINTENANCE &amp; OPERATIONS</v>
          </cell>
        </row>
        <row r="185">
          <cell r="A185" t="str">
            <v>626431 - OPER-MHMR PAYMENTS</v>
          </cell>
          <cell r="B185" t="str">
            <v>30 -  MAINTENANCE &amp; OPERATIONS</v>
          </cell>
        </row>
        <row r="186">
          <cell r="A186" t="str">
            <v>626432 - OPER-HALFWAY HOUSING</v>
          </cell>
          <cell r="B186" t="str">
            <v>30 -  MAINTENANCE &amp; OPERATIONS</v>
          </cell>
        </row>
        <row r="187">
          <cell r="A187" t="str">
            <v>626433 - OPER-COUNSELING SERVICES</v>
          </cell>
          <cell r="B187" t="str">
            <v>30 -  MAINTENANCE &amp; OPERATIONS</v>
          </cell>
        </row>
        <row r="188">
          <cell r="A188" t="str">
            <v>626434 - OPER-PHARMACEUTICAL SERVICES</v>
          </cell>
          <cell r="B188" t="str">
            <v>30 -  MAINTENANCE &amp; OPERATIONS</v>
          </cell>
        </row>
        <row r="189">
          <cell r="A189" t="str">
            <v>626435 - OPER-NURSING SERVICES</v>
          </cell>
          <cell r="B189" t="str">
            <v>30 -  MAINTENANCE &amp; OPERATIONS</v>
          </cell>
        </row>
        <row r="190">
          <cell r="A190" t="str">
            <v>626436 - OPER-IMMUNIZATION SERVICES</v>
          </cell>
          <cell r="B190" t="str">
            <v>30 -  MAINTENANCE &amp; OPERATIONS</v>
          </cell>
        </row>
        <row r="191">
          <cell r="A191" t="str">
            <v>626437 - OPER-PRIMARY CARE SERVICE</v>
          </cell>
          <cell r="B191" t="str">
            <v>30 -  MAINTENANCE &amp; OPERATIONS</v>
          </cell>
        </row>
        <row r="192">
          <cell r="A192" t="str">
            <v>626438 - OPER-SUBST. ABUSE EVALUATIONS</v>
          </cell>
          <cell r="B192" t="str">
            <v>30 -  MAINTENANCE &amp; OPERATIONS</v>
          </cell>
        </row>
        <row r="193">
          <cell r="A193" t="str">
            <v>626439 - OPER-OUTPATIENT/MAMMOGRAM</v>
          </cell>
          <cell r="B193" t="str">
            <v>30 -  MAINTENANCE &amp; OPERATIONS</v>
          </cell>
        </row>
        <row r="194">
          <cell r="A194" t="str">
            <v>626440 - OPER-MONITORING SERVICES</v>
          </cell>
          <cell r="B194" t="str">
            <v>30 -  MAINTENANCE &amp; OPERATIONS</v>
          </cell>
        </row>
        <row r="195">
          <cell r="A195" t="str">
            <v>626441 - OPER-ABSCONDERS SEARCH FEE</v>
          </cell>
          <cell r="B195" t="str">
            <v>30 -  MAINTENANCE &amp; OPERATIONS</v>
          </cell>
        </row>
        <row r="196">
          <cell r="A196" t="str">
            <v>626442 - OPER-PAYMENT SERVICE FEES</v>
          </cell>
          <cell r="B196" t="str">
            <v>30 -  MAINTENANCE &amp; OPERATIONS</v>
          </cell>
        </row>
        <row r="197">
          <cell r="A197" t="str">
            <v>626443 - OPER-BANK ANALYSIS CHARGES</v>
          </cell>
          <cell r="B197" t="str">
            <v>30 -  MAINTENANCE &amp; OPERATIONS</v>
          </cell>
        </row>
        <row r="198">
          <cell r="A198" t="str">
            <v>626444 - OPER-COURT APPOINTED PROSECUTR</v>
          </cell>
          <cell r="B198" t="str">
            <v>30 -  MAINTENANCE &amp; OPERATIONS</v>
          </cell>
        </row>
        <row r="199">
          <cell r="A199" t="str">
            <v>626445 - OPER-INMATE HOUSING</v>
          </cell>
          <cell r="B199" t="str">
            <v>30 -  MAINTENANCE &amp; OPERATIONS</v>
          </cell>
        </row>
        <row r="200">
          <cell r="A200" t="str">
            <v>626446 - OPER-DAY CARE</v>
          </cell>
          <cell r="B200" t="str">
            <v>30 -  MAINTENANCE &amp; OPERATIONS</v>
          </cell>
        </row>
        <row r="201">
          <cell r="A201" t="str">
            <v>626447 - OPER-SANE NURSE TRAINING</v>
          </cell>
          <cell r="B201" t="str">
            <v>30 -  MAINTENANCE &amp; OPERATIONS</v>
          </cell>
        </row>
        <row r="202">
          <cell r="A202" t="str">
            <v>626448 - OPER-VISITING PROBATE JUDGE</v>
          </cell>
          <cell r="B202" t="str">
            <v>30 -  MAINTENANCE &amp; OPERATIONS</v>
          </cell>
        </row>
        <row r="203">
          <cell r="A203" t="str">
            <v>626449 - OPER-COMPUTER SERVICES</v>
          </cell>
          <cell r="B203" t="str">
            <v>30 -  MAINTENANCE &amp; OPERATIONS</v>
          </cell>
        </row>
        <row r="204">
          <cell r="A204" t="str">
            <v>626450 - OPER-PRESIDING PROBATE JUDGE</v>
          </cell>
          <cell r="B204" t="str">
            <v>30 -  MAINTENANCE &amp; OPERATIONS</v>
          </cell>
        </row>
        <row r="205">
          <cell r="A205" t="str">
            <v>626451 - OPER-WORKPLACE SAFETY TESTING</v>
          </cell>
          <cell r="B205" t="str">
            <v>30 -  MAINTENANCE &amp; OPERATIONS</v>
          </cell>
        </row>
        <row r="206">
          <cell r="A206" t="str">
            <v>626452 - OPER-RECOVERY SUPPORT</v>
          </cell>
          <cell r="B206" t="str">
            <v>30 -  MAINTENANCE &amp; OPERATIONS</v>
          </cell>
        </row>
        <row r="207">
          <cell r="A207" t="str">
            <v>626478 - OPER-RESIDENTIAL SERVICES</v>
          </cell>
          <cell r="B207" t="str">
            <v>30 -  MAINTENANCE &amp; OPERATIONS</v>
          </cell>
        </row>
        <row r="208">
          <cell r="A208" t="str">
            <v>626479 - OPER-NON-RESIDENTIAL SERVICES</v>
          </cell>
          <cell r="B208" t="str">
            <v>30 -  MAINTENANCE &amp; OPERATIONS</v>
          </cell>
        </row>
        <row r="209">
          <cell r="A209" t="str">
            <v>626501 - OPER-PUBLIC NOTIFICATIONS</v>
          </cell>
          <cell r="B209" t="str">
            <v>30 -  MAINTENANCE &amp; OPERATIONS</v>
          </cell>
        </row>
        <row r="210">
          <cell r="A210" t="str">
            <v>626502 - OPER-REPORTERS RECORDS</v>
          </cell>
          <cell r="B210" t="str">
            <v>30 -  MAINTENANCE &amp; OPERATIONS</v>
          </cell>
        </row>
        <row r="211">
          <cell r="A211" t="str">
            <v>626503 - OPER-UNIFORMS</v>
          </cell>
          <cell r="B211" t="str">
            <v>30 -  MAINTENANCE &amp; OPERATIONS</v>
          </cell>
        </row>
        <row r="212">
          <cell r="A212" t="str">
            <v>626504 - OPER-OPINION SURVEYS</v>
          </cell>
          <cell r="B212" t="str">
            <v>30 -  MAINTENANCE &amp; OPERATIONS</v>
          </cell>
        </row>
        <row r="213">
          <cell r="A213" t="str">
            <v>626506 - OPER-DRIVER'S LICENSE CHECKS</v>
          </cell>
          <cell r="B213" t="str">
            <v>30 -  MAINTENANCE &amp; OPERATIONS</v>
          </cell>
        </row>
        <row r="214">
          <cell r="A214" t="str">
            <v>626507 - OPER-PAMPHLETS</v>
          </cell>
          <cell r="B214" t="str">
            <v>30 -  MAINTENANCE &amp; OPERATIONS</v>
          </cell>
        </row>
        <row r="215">
          <cell r="A215" t="str">
            <v>626508 - OPER-PRE-EMPLY CREDIT CHECK</v>
          </cell>
          <cell r="B215" t="str">
            <v>30 -  MAINTENANCE &amp; OPERATIONS</v>
          </cell>
        </row>
        <row r="216">
          <cell r="A216" t="str">
            <v>626510 - OPER-EQUIPMENT RENTAL</v>
          </cell>
          <cell r="B216" t="str">
            <v>30 -  MAINTENANCE &amp; OPERATIONS</v>
          </cell>
        </row>
        <row r="217">
          <cell r="A217" t="str">
            <v>626511 - OPER-GEOGRAPHICAL DATA</v>
          </cell>
          <cell r="B217" t="str">
            <v>30 -  MAINTENANCE &amp; OPERATIONS</v>
          </cell>
        </row>
        <row r="218">
          <cell r="A218" t="str">
            <v>626512 - OPER-ELECTIONS JUDGES/CLERKS</v>
          </cell>
          <cell r="B218" t="str">
            <v>30 -  MAINTENANCE &amp; OPERATIONS</v>
          </cell>
        </row>
        <row r="219">
          <cell r="A219" t="str">
            <v>626514 - OPER-DRUG TESTING</v>
          </cell>
          <cell r="B219" t="str">
            <v>30 -  MAINTENANCE &amp; OPERATIONS</v>
          </cell>
        </row>
        <row r="220">
          <cell r="A220" t="str">
            <v>626516 - OPER-RABIES CONTROL</v>
          </cell>
          <cell r="B220" t="str">
            <v>30 -  MAINTENANCE &amp; OPERATIONS</v>
          </cell>
        </row>
        <row r="221">
          <cell r="A221" t="str">
            <v>626517 - OPER-ANIMAL CRUELTY</v>
          </cell>
          <cell r="B221" t="str">
            <v>30 -  MAINTENANCE &amp; OPERATIONS</v>
          </cell>
        </row>
        <row r="222">
          <cell r="A222" t="str">
            <v>626518 - OPER-NOTARY BONDS</v>
          </cell>
          <cell r="B222" t="str">
            <v>30 -  MAINTENANCE &amp; OPERATIONS</v>
          </cell>
        </row>
        <row r="223">
          <cell r="A223" t="str">
            <v>626519 - OPER-RECORDING FEE</v>
          </cell>
          <cell r="B223" t="str">
            <v>30 -  MAINTENANCE &amp; OPERATIONS</v>
          </cell>
        </row>
        <row r="224">
          <cell r="A224" t="str">
            <v>626520 - OPER-OUTSIDE AGENCY PAYMENTS</v>
          </cell>
          <cell r="B224" t="str">
            <v>30 -  MAINTENANCE &amp; OPERATIONS</v>
          </cell>
        </row>
        <row r="225">
          <cell r="A225" t="str">
            <v>626521 - OPER-PLANNING BOARD EXPENSES</v>
          </cell>
          <cell r="B225" t="str">
            <v>30 -  MAINTENANCE &amp; OPERATIONS</v>
          </cell>
        </row>
        <row r="226">
          <cell r="A226" t="str">
            <v>626523 - OPER-ARCHIVE &amp; RESTORATION</v>
          </cell>
          <cell r="B226" t="str">
            <v>30 -  MAINTENANCE &amp; OPERATIONS</v>
          </cell>
        </row>
        <row r="227">
          <cell r="A227" t="str">
            <v>626527 - OPER-TRIAL COSTS</v>
          </cell>
          <cell r="B227" t="str">
            <v>30 -  MAINTENANCE &amp; OPERATIONS</v>
          </cell>
        </row>
        <row r="228">
          <cell r="A228" t="str">
            <v>626528 - OPER-AMBULANCE SERVICE</v>
          </cell>
          <cell r="B228" t="str">
            <v>30 -  MAINTENANCE &amp; OPERATIONS</v>
          </cell>
        </row>
        <row r="229">
          <cell r="A229" t="str">
            <v>626529 - OPER-ROOM &amp; BOARD</v>
          </cell>
          <cell r="B229" t="str">
            <v>30 -  MAINTENANCE &amp; OPERATIONS</v>
          </cell>
        </row>
        <row r="230">
          <cell r="A230" t="str">
            <v>626530 - OPER-INMATE TRANSPORT</v>
          </cell>
          <cell r="B230" t="str">
            <v>30 -  MAINTENANCE &amp; OPERATIONS</v>
          </cell>
        </row>
        <row r="231">
          <cell r="A231" t="str">
            <v>626531 - OPER-WITNESS COSTS</v>
          </cell>
          <cell r="B231" t="str">
            <v>30 -  MAINTENANCE &amp; OPERATIONS</v>
          </cell>
        </row>
        <row r="232">
          <cell r="A232" t="str">
            <v>626532 - OPER-INVESTIGATION EXPENSE</v>
          </cell>
          <cell r="B232" t="str">
            <v>30 -  MAINTENANCE &amp; OPERATIONS</v>
          </cell>
        </row>
        <row r="233">
          <cell r="A233" t="str">
            <v>626533 - OPER-JURY EXPENSE</v>
          </cell>
          <cell r="B233" t="str">
            <v>30 -  MAINTENANCE &amp; OPERATIONS</v>
          </cell>
        </row>
        <row r="234">
          <cell r="A234" t="str">
            <v>626535 - OPER-PRINT/SCHEMATIC REPRODUCT</v>
          </cell>
          <cell r="B234" t="str">
            <v>30 -  MAINTENANCE &amp; OPERATIONS</v>
          </cell>
        </row>
        <row r="235">
          <cell r="A235" t="str">
            <v>626536 - OPER-MEDICAL COSTS</v>
          </cell>
          <cell r="B235" t="str">
            <v>30 -  MAINTENANCE &amp; OPERATIONS</v>
          </cell>
        </row>
        <row r="236">
          <cell r="A236" t="str">
            <v>626537 - OPER-ENVIRONMENTAL CLEAN-UP</v>
          </cell>
          <cell r="B236" t="str">
            <v>30 -  MAINTENANCE &amp; OPERATIONS</v>
          </cell>
        </row>
        <row r="237">
          <cell r="A237" t="str">
            <v>626538 - OPER-LEASE VEHICLES</v>
          </cell>
          <cell r="B237" t="str">
            <v>30 -  MAINTENANCE &amp; OPERATIONS</v>
          </cell>
        </row>
        <row r="238">
          <cell r="A238" t="str">
            <v>626540 - OPER-EMPLOYEE MEDICAL</v>
          </cell>
          <cell r="B238" t="str">
            <v>30 -  MAINTENANCE &amp; OPERATIONS</v>
          </cell>
        </row>
        <row r="239">
          <cell r="A239" t="str">
            <v>626541 - OPER-SIGNS</v>
          </cell>
          <cell r="B239" t="str">
            <v>30 -  MAINTENANCE &amp; OPERATIONS</v>
          </cell>
        </row>
        <row r="240">
          <cell r="A240" t="str">
            <v>626542 - OPER-NUISANCE ABATEMENT</v>
          </cell>
          <cell r="B240" t="str">
            <v>30 -  MAINTENANCE &amp; OPERATIONS</v>
          </cell>
        </row>
        <row r="241">
          <cell r="A241" t="str">
            <v>626543 - OPER-OPEB FUNDING</v>
          </cell>
          <cell r="B241" t="str">
            <v>30 -  MAINTENANCE &amp; OPERATIONS</v>
          </cell>
        </row>
        <row r="242">
          <cell r="A242" t="str">
            <v>626544 - OPER-MEDICAL RETAINER</v>
          </cell>
          <cell r="B242" t="str">
            <v>30 -  MAINTENANCE &amp; OPERATIONS</v>
          </cell>
        </row>
        <row r="243">
          <cell r="A243" t="str">
            <v>626545 - OPER-SCHOLARSHIP</v>
          </cell>
          <cell r="B243" t="str">
            <v>30 -  MAINTENANCE &amp; OPERATIONS</v>
          </cell>
        </row>
        <row r="244">
          <cell r="A244" t="str">
            <v>626546 - OPER-MENTORING PROGRAM</v>
          </cell>
          <cell r="B244" t="str">
            <v>30 -  MAINTENANCE &amp; OPERATIONS</v>
          </cell>
        </row>
        <row r="245">
          <cell r="A245" t="str">
            <v>626547 - OPER-GED TESTING</v>
          </cell>
          <cell r="B245" t="str">
            <v>30 -  MAINTENANCE &amp; OPERATIONS</v>
          </cell>
        </row>
        <row r="246">
          <cell r="A246" t="str">
            <v>626548 - OPER-SPECIAL EVENTS</v>
          </cell>
          <cell r="B246" t="str">
            <v>30 -  MAINTENANCE &amp; OPERATIONS</v>
          </cell>
        </row>
        <row r="247">
          <cell r="A247" t="str">
            <v>626549 - OPER-GRAND JURY EXPENSE</v>
          </cell>
          <cell r="B247" t="str">
            <v>30 -  MAINTENANCE &amp; OPERATIONS</v>
          </cell>
        </row>
        <row r="248">
          <cell r="A248" t="str">
            <v>626550 - OPER-GRANT AWARDS</v>
          </cell>
          <cell r="B248" t="str">
            <v>30 -  MAINTENANCE &amp; OPERATIONS</v>
          </cell>
        </row>
        <row r="249">
          <cell r="A249" t="str">
            <v>626551 - OPER-INDIGENT AID</v>
          </cell>
          <cell r="B249" t="str">
            <v>30 -  MAINTENANCE &amp; OPERATIONS</v>
          </cell>
        </row>
        <row r="250">
          <cell r="A250" t="str">
            <v>626552 - OPER-INDIGENT BURIAL</v>
          </cell>
          <cell r="B250" t="str">
            <v>30 -  MAINTENANCE &amp; OPERATIONS</v>
          </cell>
        </row>
        <row r="251">
          <cell r="A251" t="str">
            <v>626553 - OPER-FAMILY PRESERVATION</v>
          </cell>
          <cell r="B251" t="str">
            <v>30 -  MAINTENANCE &amp; OPERATIONS</v>
          </cell>
        </row>
        <row r="252">
          <cell r="A252" t="str">
            <v>626554 - OPER-SEIZED VEHICLE LIEN</v>
          </cell>
          <cell r="B252" t="str">
            <v>30 -  MAINTENANCE &amp; OPERATIONS</v>
          </cell>
        </row>
        <row r="253">
          <cell r="A253" t="str">
            <v>626555 - OPER-PCDRI AFFORDABLE CARE FEE</v>
          </cell>
          <cell r="B253" t="str">
            <v>30 -  MAINTENANCE &amp; OPERATIONS</v>
          </cell>
        </row>
        <row r="254">
          <cell r="A254" t="str">
            <v>626556 - OPER-SCREENING SUPPLIES</v>
          </cell>
          <cell r="B254" t="str">
            <v>30 -  MAINTENANCE &amp; OPERATIONS</v>
          </cell>
        </row>
        <row r="255">
          <cell r="A255" t="str">
            <v>626557 - OPER-SAFETY AWARDS</v>
          </cell>
          <cell r="B255" t="str">
            <v>30 -  MAINTENANCE &amp; OPERATIONS</v>
          </cell>
        </row>
        <row r="256">
          <cell r="A256" t="str">
            <v>626558 - OPER-LIBRARY BOOKS</v>
          </cell>
          <cell r="B256" t="str">
            <v>30 -  MAINTENANCE &amp; OPERATIONS</v>
          </cell>
        </row>
        <row r="257">
          <cell r="A257" t="str">
            <v>626559 - OPER-LIBRARY UPDATES</v>
          </cell>
          <cell r="B257" t="str">
            <v>30 -  MAINTENANCE &amp; OPERATIONS</v>
          </cell>
        </row>
        <row r="258">
          <cell r="A258" t="str">
            <v>626560 - OPER-FORFEITED FUNDS RETURNED</v>
          </cell>
          <cell r="B258" t="str">
            <v>30 -  MAINTENANCE &amp; OPERATIONS</v>
          </cell>
        </row>
        <row r="259">
          <cell r="A259" t="str">
            <v>626561 - OPER-ADVERTISING</v>
          </cell>
          <cell r="B259" t="str">
            <v>30 -  MAINTENANCE &amp; OPERATIONS</v>
          </cell>
        </row>
        <row r="260">
          <cell r="A260" t="str">
            <v>626562 - OPER-PRINTED MATERIALS</v>
          </cell>
          <cell r="B260" t="str">
            <v>30 -  MAINTENANCE &amp; OPERATIONS</v>
          </cell>
        </row>
        <row r="261">
          <cell r="A261" t="str">
            <v>626564 - OPER-BUSINESS MEALS</v>
          </cell>
          <cell r="B261" t="str">
            <v>30 -  MAINTENANCE &amp; OPERATIONS</v>
          </cell>
        </row>
        <row r="262">
          <cell r="A262" t="str">
            <v>626565 - OPER-STATE COURT SEIZED ASSETS</v>
          </cell>
          <cell r="B262" t="str">
            <v>30 -  MAINTENANCE &amp; OPERATIONS</v>
          </cell>
        </row>
        <row r="263">
          <cell r="A263" t="str">
            <v>626566 - OPER-FEDERAL COURT SEIZED ASST</v>
          </cell>
          <cell r="B263" t="str">
            <v>30 -  MAINTENANCE &amp; OPERATIONS</v>
          </cell>
        </row>
        <row r="264">
          <cell r="A264" t="str">
            <v>626569 - OPER-S/A TREATMENT CENTER</v>
          </cell>
          <cell r="B264" t="str">
            <v>30 -  MAINTENANCE &amp; OPERATIONS</v>
          </cell>
        </row>
        <row r="265">
          <cell r="A265" t="str">
            <v>626570 - OPER-ADULT CLINIC</v>
          </cell>
          <cell r="B265" t="str">
            <v>30 -  MAINTENANCE &amp; OPERATIONS</v>
          </cell>
        </row>
        <row r="266">
          <cell r="A266" t="str">
            <v>626571 - OPER-FAMILY PLANNING CLINIC</v>
          </cell>
          <cell r="B266" t="str">
            <v>30 -  MAINTENANCE &amp; OPERATIONS</v>
          </cell>
        </row>
        <row r="267">
          <cell r="A267" t="str">
            <v>626572 - OPER-PRENATAL CARE</v>
          </cell>
          <cell r="B267" t="str">
            <v>30 -  MAINTENANCE &amp; OPERATIONS</v>
          </cell>
        </row>
        <row r="268">
          <cell r="A268" t="str">
            <v>626573 - OPER-IMMUNIZATION CLINIC</v>
          </cell>
          <cell r="B268" t="str">
            <v>30 -  MAINTENANCE &amp; OPERATIONS</v>
          </cell>
        </row>
        <row r="269">
          <cell r="A269" t="str">
            <v>626574 - OPER-STD CLINIC</v>
          </cell>
          <cell r="B269" t="str">
            <v>30 -  MAINTENANCE &amp; OPERATIONS</v>
          </cell>
        </row>
        <row r="270">
          <cell r="A270" t="str">
            <v>626575 - OPER-TB CLINIC</v>
          </cell>
          <cell r="B270" t="str">
            <v>30 -  MAINTENANCE &amp; OPERATIONS</v>
          </cell>
        </row>
        <row r="271">
          <cell r="A271" t="str">
            <v>626576 - OPER-CHILD HEALTH CLINIC</v>
          </cell>
          <cell r="B271" t="str">
            <v>30 -  MAINTENANCE &amp; OPERATIONS</v>
          </cell>
        </row>
        <row r="272">
          <cell r="A272" t="str">
            <v>626577 - OPER-VACCINATION CLINIC COSTS</v>
          </cell>
          <cell r="B272" t="str">
            <v>30 -  MAINTENANCE &amp; OPERATIONS</v>
          </cell>
        </row>
        <row r="273">
          <cell r="A273" t="str">
            <v>626579 - OPER-EMERGENCY SHELTER</v>
          </cell>
          <cell r="B273" t="str">
            <v>30 -  MAINTENANCE &amp; OPERATIONS</v>
          </cell>
        </row>
        <row r="274">
          <cell r="A274" t="str">
            <v>626580 - OPER-CHILDS PERSNL INCIDENTALS</v>
          </cell>
          <cell r="B274" t="str">
            <v>30 -  MAINTENANCE &amp; OPERATIONS</v>
          </cell>
        </row>
        <row r="275">
          <cell r="A275" t="str">
            <v>626581 - OPER-SPECIAL NEEDS</v>
          </cell>
          <cell r="B275" t="str">
            <v>30 -  MAINTENANCE &amp; OPERATIONS</v>
          </cell>
        </row>
        <row r="276">
          <cell r="A276" t="str">
            <v>626582 - OPER-SCHOOL SUPPLIES</v>
          </cell>
          <cell r="B276" t="str">
            <v>30 -  MAINTENANCE &amp; OPERATIONS</v>
          </cell>
        </row>
        <row r="277">
          <cell r="A277" t="str">
            <v>626583 - OPER-ANIMAL CARE</v>
          </cell>
          <cell r="B277" t="str">
            <v>30 -  MAINTENANCE &amp; OPERATIONS</v>
          </cell>
        </row>
        <row r="278">
          <cell r="A278" t="str">
            <v>626584 - OPER-CHILD'S ALLOWANCE</v>
          </cell>
          <cell r="B278" t="str">
            <v>30 -  MAINTENANCE &amp; OPERATIONS</v>
          </cell>
        </row>
        <row r="279">
          <cell r="A279" t="str">
            <v>626585 - OPER-SPAY/NEUTER CLINIC CHARGE</v>
          </cell>
          <cell r="B279" t="str">
            <v>30 -  MAINTENANCE &amp; OPERATIONS</v>
          </cell>
        </row>
        <row r="280">
          <cell r="A280" t="str">
            <v>626586 - OPER-CLOTHING</v>
          </cell>
          <cell r="B280" t="str">
            <v>30 -  MAINTENANCE &amp; OPERATIONS</v>
          </cell>
        </row>
        <row r="281">
          <cell r="A281" t="str">
            <v>626587 - OPER-PROBATIONER INCIDENTALS</v>
          </cell>
          <cell r="B281" t="str">
            <v>30 -  MAINTENANCE &amp; OPERATIONS</v>
          </cell>
        </row>
        <row r="282">
          <cell r="A282" t="str">
            <v>626590 - OPER-CHILD DEVELOPMENT</v>
          </cell>
          <cell r="B282" t="str">
            <v>30 -  MAINTENANCE &amp; OPERATIONS</v>
          </cell>
        </row>
        <row r="283">
          <cell r="A283" t="str">
            <v>626591 - OPER-FOREIGN TRAVEL IMMUNIZATN</v>
          </cell>
          <cell r="B283" t="str">
            <v>30 -  MAINTENANCE &amp; OPERATIONS</v>
          </cell>
        </row>
        <row r="284">
          <cell r="A284" t="str">
            <v>626592 - OPER-DENTAL PROGRAM</v>
          </cell>
          <cell r="B284" t="str">
            <v>30 -  MAINTENANCE &amp; OPERATIONS</v>
          </cell>
        </row>
        <row r="285">
          <cell r="A285" t="str">
            <v>626593 - OPER-SMART START PROGRAM</v>
          </cell>
          <cell r="B285" t="str">
            <v>30 -  MAINTENANCE &amp; OPERATIONS</v>
          </cell>
        </row>
        <row r="286">
          <cell r="A286" t="str">
            <v>626594 - OPER-LEASE COMMISSION</v>
          </cell>
          <cell r="B286" t="str">
            <v>30 -  MAINTENANCE &amp; OPERATIONS</v>
          </cell>
        </row>
        <row r="287">
          <cell r="A287" t="str">
            <v>626596 - OPER-REAL ESTATE TAXES</v>
          </cell>
          <cell r="B287" t="str">
            <v>30 -  MAINTENANCE &amp; OPERATIONS</v>
          </cell>
        </row>
        <row r="288">
          <cell r="A288" t="str">
            <v>626597 - OPER-ALCOHOL/DRUG MONITORING</v>
          </cell>
          <cell r="B288" t="str">
            <v>30 -  MAINTENANCE &amp; OPERATIONS</v>
          </cell>
        </row>
        <row r="289">
          <cell r="A289" t="str">
            <v>626599 - OPER-OVER/UNDER</v>
          </cell>
          <cell r="B289" t="str">
            <v>30 -  MAINTENANCE &amp; OPERATIONS</v>
          </cell>
          <cell r="C289" t="str">
            <v>xzero</v>
          </cell>
        </row>
        <row r="290">
          <cell r="A290" t="str">
            <v>628210 - OPER-BUSINESS MEAL NON/TRVL</v>
          </cell>
          <cell r="B290" t="str">
            <v>30 -  MAINTENANCE &amp; OPERATIONS</v>
          </cell>
        </row>
        <row r="291">
          <cell r="A291" t="str">
            <v>637101 - MAINT-AUTO SUPPLIES</v>
          </cell>
          <cell r="B291" t="str">
            <v>30 -  MAINTENANCE &amp; OPERATIONS</v>
          </cell>
        </row>
        <row r="292">
          <cell r="A292" t="str">
            <v>637102 - MAINT-BUILDING SUPPLIES</v>
          </cell>
          <cell r="B292" t="str">
            <v>30 -  MAINTENANCE &amp; OPERATIONS</v>
          </cell>
        </row>
        <row r="293">
          <cell r="A293" t="str">
            <v>637103 - MAINT-HVAC SUPPLIES</v>
          </cell>
          <cell r="B293" t="str">
            <v>30 -  MAINTENANCE &amp; OPERATIONS</v>
          </cell>
        </row>
        <row r="294">
          <cell r="A294" t="str">
            <v>637106 - MAINT-SMALL TOOLS</v>
          </cell>
          <cell r="B294" t="str">
            <v>30 -  MAINTENANCE &amp; OPERATIONS</v>
          </cell>
        </row>
        <row r="295">
          <cell r="A295" t="str">
            <v>637107 - MAINT-ROAD SUPPLIES</v>
          </cell>
          <cell r="B295" t="str">
            <v>30 -  MAINTENANCE &amp; OPERATIONS</v>
          </cell>
        </row>
        <row r="296">
          <cell r="A296" t="str">
            <v>637108 - MAINT-WELDING SUPPLIES</v>
          </cell>
          <cell r="B296" t="str">
            <v>30 -  MAINTENANCE &amp; OPERATIONS</v>
          </cell>
        </row>
        <row r="297">
          <cell r="A297" t="str">
            <v>637109 - MAINT-GROUNDS MAINT SUPPLIES</v>
          </cell>
          <cell r="B297" t="str">
            <v>30 -  MAINTENANCE &amp; OPERATIONS</v>
          </cell>
        </row>
        <row r="298">
          <cell r="A298" t="str">
            <v>637110 - MAINT-EQUIPMENT MAINT SUPPLIES</v>
          </cell>
          <cell r="B298" t="str">
            <v>30 -  MAINTENANCE &amp; OPERATIONS</v>
          </cell>
        </row>
        <row r="299">
          <cell r="A299" t="str">
            <v>637121 - MAINT-JANITORIAL SUPPLIES</v>
          </cell>
          <cell r="B299" t="str">
            <v>30 -  MAINTENANCE &amp; OPERATIONS</v>
          </cell>
        </row>
        <row r="300">
          <cell r="A300" t="str">
            <v>637150 - MAINT-EXTRAORD ROAD SUPPLIES</v>
          </cell>
          <cell r="B300" t="str">
            <v>30 -  MAINTENANCE &amp; OPERATIONS</v>
          </cell>
        </row>
        <row r="301">
          <cell r="A301" t="str">
            <v>637199 - MAINT-OVER / UNDER</v>
          </cell>
          <cell r="B301" t="str">
            <v>30 -  MAINTENANCE &amp; OPERATIONS</v>
          </cell>
          <cell r="C301" t="str">
            <v>xzero</v>
          </cell>
        </row>
        <row r="302">
          <cell r="A302" t="str">
            <v>637204 - MAINT-EXTRAORD JANITORIAL SUPL</v>
          </cell>
          <cell r="B302" t="str">
            <v>30 -  MAINTENANCE &amp; OPERATIONS</v>
          </cell>
        </row>
        <row r="303">
          <cell r="A303" t="str">
            <v>637207 - MAINT-EXTRAORD ROAD EQUIPMENT</v>
          </cell>
          <cell r="B303" t="str">
            <v>30 -  MAINTENANCE &amp; OPERATIONS</v>
          </cell>
        </row>
        <row r="304">
          <cell r="A304" t="str">
            <v>637301 - MAINT-HVAC MAINT CONTRACT</v>
          </cell>
          <cell r="B304" t="str">
            <v>30 -  MAINTENANCE &amp; OPERATIONS</v>
          </cell>
        </row>
        <row r="305">
          <cell r="A305" t="str">
            <v>637302 - MAINT-COMPUTER MAINT CONTRACT</v>
          </cell>
          <cell r="B305" t="str">
            <v>30 -  MAINTENANCE &amp; OPERATIONS</v>
          </cell>
        </row>
        <row r="306">
          <cell r="A306" t="str">
            <v>637303 - MAINT-COPIER MAINT CONTRACT</v>
          </cell>
          <cell r="B306" t="str">
            <v>30 -  MAINTENANCE &amp; OPERATIONS</v>
          </cell>
        </row>
        <row r="307">
          <cell r="A307" t="str">
            <v>637304 - MAINT-MICROFILM EQUIP CNT</v>
          </cell>
          <cell r="B307" t="str">
            <v>30 -  MAINTENANCE &amp; OPERATIONS</v>
          </cell>
        </row>
        <row r="308">
          <cell r="A308" t="str">
            <v>637305 - MAINT-IMAGING MAINT CONTRACT</v>
          </cell>
          <cell r="B308" t="str">
            <v>30 -  MAINTENANCE &amp; OPERATIONS</v>
          </cell>
        </row>
        <row r="309">
          <cell r="A309" t="str">
            <v>637306 - MAINT-AFIS SYS MAINT CONTRACT</v>
          </cell>
          <cell r="B309" t="str">
            <v>30 -  MAINTENANCE &amp; OPERATIONS</v>
          </cell>
        </row>
        <row r="310">
          <cell r="A310" t="str">
            <v>637307 - MAINT-DICTATING EQUIP CONTRACT</v>
          </cell>
          <cell r="B310" t="str">
            <v>30 -  MAINTENANCE &amp; OPERATIONS</v>
          </cell>
        </row>
        <row r="311">
          <cell r="A311" t="str">
            <v>637308 - MAINT-ELEVATOR MAINT CONTRACT</v>
          </cell>
          <cell r="B311" t="str">
            <v>30 -  MAINTENANCE &amp; OPERATIONS</v>
          </cell>
        </row>
        <row r="312">
          <cell r="A312" t="str">
            <v>637309 - MAINT-SECURITY SYS CONTRACT</v>
          </cell>
          <cell r="B312" t="str">
            <v>30 -  MAINTENANCE &amp; OPERATIONS</v>
          </cell>
        </row>
        <row r="313">
          <cell r="A313" t="str">
            <v>637311 - MAINT-TYPEWRITER CONTRACT</v>
          </cell>
          <cell r="B313" t="str">
            <v>30 -  MAINTENANCE &amp; OPERATIONS</v>
          </cell>
        </row>
        <row r="314">
          <cell r="A314" t="str">
            <v>637401 - MAINT-WINDOW CLEANING</v>
          </cell>
          <cell r="B314" t="str">
            <v>30 -  MAINTENANCE &amp; OPERATIONS</v>
          </cell>
        </row>
        <row r="315">
          <cell r="A315" t="str">
            <v>637402 - MAINT-CLEANING SERVICE</v>
          </cell>
          <cell r="B315" t="str">
            <v>30 -  MAINTENANCE &amp; OPERATIONS</v>
          </cell>
        </row>
        <row r="316">
          <cell r="A316" t="str">
            <v>637403 - MAINT-EXTERMINATION SERVICES</v>
          </cell>
          <cell r="B316" t="str">
            <v>30 -  MAINTENANCE &amp; OPERATIONS</v>
          </cell>
        </row>
        <row r="317">
          <cell r="A317" t="str">
            <v>637404 - MAINT-ROOF INSPECT CONSULTANT</v>
          </cell>
          <cell r="B317" t="str">
            <v>30 -  MAINTENANCE &amp; OPERATIONS</v>
          </cell>
        </row>
        <row r="318">
          <cell r="A318" t="str">
            <v>637405 - MAINT-ENVIRONMENTAL CONSULTANT</v>
          </cell>
          <cell r="B318" t="str">
            <v>30 -  MAINTENANCE &amp; OPERATIONS</v>
          </cell>
        </row>
        <row r="319">
          <cell r="A319" t="str">
            <v>637440 - MAINT-EQUIPMENT INSPECTION</v>
          </cell>
          <cell r="B319" t="str">
            <v>30 -  MAINTENANCE &amp; OPERATIONS</v>
          </cell>
        </row>
        <row r="320">
          <cell r="A320" t="str">
            <v>637444 - MAINT-ELEVATOR ST INSPECTION</v>
          </cell>
          <cell r="B320" t="str">
            <v>30 -  MAINTENANCE &amp; OPERATIONS</v>
          </cell>
        </row>
        <row r="321">
          <cell r="A321" t="str">
            <v>637446 - MAINT-FIRE SYS CERTIFICATION</v>
          </cell>
          <cell r="B321" t="str">
            <v>30 -  MAINTENANCE &amp; OPERATIONS</v>
          </cell>
        </row>
        <row r="322">
          <cell r="A322" t="str">
            <v>637456 - MAINT-VENTAHOOD CERTIFICATION</v>
          </cell>
          <cell r="B322" t="str">
            <v>30 -  MAINTENANCE &amp; OPERATIONS</v>
          </cell>
        </row>
        <row r="323">
          <cell r="A323" t="str">
            <v>637457 - MAINT-FURNACE INSPECTION</v>
          </cell>
          <cell r="B323" t="str">
            <v>30 -  MAINTENANCE &amp; OPERATIONS</v>
          </cell>
        </row>
        <row r="324">
          <cell r="A324" t="str">
            <v>637458 - MAINT-CRANE INSPECTION</v>
          </cell>
          <cell r="B324" t="str">
            <v>30 -  MAINTENANCE &amp; OPERATIONS</v>
          </cell>
        </row>
        <row r="325">
          <cell r="A325" t="str">
            <v>637501 - MAINT-EQUIPMENT MAINTENANCE</v>
          </cell>
          <cell r="B325" t="str">
            <v>30 -  MAINTENANCE &amp; OPERATIONS</v>
          </cell>
        </row>
        <row r="326">
          <cell r="A326" t="str">
            <v>637502 - MAINT-COMPUTER MAINTENANCE</v>
          </cell>
          <cell r="B326" t="str">
            <v>30 -  MAINTENANCE &amp; OPERATIONS</v>
          </cell>
        </row>
        <row r="327">
          <cell r="A327" t="str">
            <v>637503 - MAINT-SOFTWARE MAINTENANCE</v>
          </cell>
          <cell r="B327" t="str">
            <v>30 -  MAINTENANCE &amp; OPERATIONS</v>
          </cell>
        </row>
        <row r="328">
          <cell r="A328" t="str">
            <v>637504 - MAINT-PHONE SYSTEM MAINTENANCE</v>
          </cell>
          <cell r="B328" t="str">
            <v>30 -  MAINTENANCE &amp; OPERATIONS</v>
          </cell>
        </row>
        <row r="329">
          <cell r="A329" t="str">
            <v>637506 - MAINT-PHONE MAINTENANCE</v>
          </cell>
          <cell r="B329" t="str">
            <v>30 -  MAINTENANCE &amp; OPERATIONS</v>
          </cell>
        </row>
        <row r="330">
          <cell r="A330" t="str">
            <v>637507 - MAINT-FURNITURE MAINTENANCE</v>
          </cell>
          <cell r="B330" t="str">
            <v>30 -  MAINTENANCE &amp; OPERATIONS</v>
          </cell>
        </row>
        <row r="331">
          <cell r="A331" t="str">
            <v>637508 - MAINT-PARKING LOT MAINTENANCE</v>
          </cell>
          <cell r="B331" t="str">
            <v>30 -  MAINTENANCE &amp; OPERATIONS</v>
          </cell>
        </row>
        <row r="332">
          <cell r="A332" t="str">
            <v>637509 - MAINT-COPIER MAINTENANCE</v>
          </cell>
          <cell r="B332" t="str">
            <v>30 -  MAINTENANCE &amp; OPERATIONS</v>
          </cell>
        </row>
        <row r="333">
          <cell r="A333" t="str">
            <v>637510 - MAINT-RADIO TOWER MAINTENANCE</v>
          </cell>
          <cell r="B333" t="str">
            <v>30 -  MAINTENANCE &amp; OPERATIONS</v>
          </cell>
        </row>
        <row r="334">
          <cell r="A334" t="str">
            <v>637511 - MAINT-ENVIRONMENTAL CONSTRUCT</v>
          </cell>
          <cell r="B334" t="str">
            <v>30 -  MAINTENANCE &amp; OPERATIONS</v>
          </cell>
        </row>
        <row r="335">
          <cell r="A335" t="str">
            <v>637512 - MAINT-GROUNDS EQUIPMENT MAINT</v>
          </cell>
          <cell r="B335" t="str">
            <v>30 -  MAINTENANCE &amp; OPERATIONS</v>
          </cell>
        </row>
        <row r="336">
          <cell r="A336" t="str">
            <v>637513 - MAINT-HEAVY EQUIPMENT REPAIR</v>
          </cell>
          <cell r="B336" t="str">
            <v>30 -  MAINTENANCE &amp; OPERATIONS</v>
          </cell>
        </row>
        <row r="337">
          <cell r="A337" t="str">
            <v>637514 - MAINT-RECONDITIONED VEHICLES</v>
          </cell>
          <cell r="B337" t="str">
            <v>30 -  MAINTENANCE &amp; OPERATIONS</v>
          </cell>
        </row>
        <row r="338">
          <cell r="A338" t="str">
            <v>637515 - MAINT-AUTO/EQUIP GLASS REPAIR</v>
          </cell>
          <cell r="B338" t="str">
            <v>30 -  MAINTENANCE &amp; OPERATIONS</v>
          </cell>
        </row>
        <row r="339">
          <cell r="A339" t="str">
            <v>637516 - MAINT-PROJECT ADMIN FEES</v>
          </cell>
          <cell r="B339" t="str">
            <v>30 -  MAINTENANCE &amp; OPERATIONS</v>
          </cell>
        </row>
        <row r="340">
          <cell r="A340" t="str">
            <v>637517 - MAINT-FLEET CHARGES</v>
          </cell>
          <cell r="B340" t="str">
            <v>30 -  MAINTENANCE &amp; OPERATIONS</v>
          </cell>
        </row>
        <row r="341">
          <cell r="A341" t="str">
            <v>637518 - MAINT-RESTORATION</v>
          </cell>
          <cell r="B341" t="str">
            <v>30 -  MAINTENANCE &amp; OPERATIONS</v>
          </cell>
        </row>
        <row r="342">
          <cell r="A342" t="str">
            <v>637525 - MAINT-ROAD CONSTRUCTION</v>
          </cell>
          <cell r="B342" t="str">
            <v>30 -  MAINTENANCE &amp; OPERATIONS</v>
          </cell>
        </row>
        <row r="343">
          <cell r="A343" t="str">
            <v>637529 - MAINT-MAJOR ROAD CONSTRUCTION</v>
          </cell>
          <cell r="B343" t="str">
            <v>30 -  MAINTENANCE &amp; OPERATIONS</v>
          </cell>
        </row>
        <row r="344">
          <cell r="A344" t="str">
            <v>637530 - MAINT-RADIO MAINTENANCE</v>
          </cell>
          <cell r="B344" t="str">
            <v>30 -  MAINTENANCE &amp; OPERATIONS</v>
          </cell>
        </row>
        <row r="345">
          <cell r="A345" t="str">
            <v>637531 - MAINT-DAM MAINTENANCE</v>
          </cell>
          <cell r="B345" t="str">
            <v>30 -  MAINTENANCE &amp; OPERATIONS</v>
          </cell>
        </row>
        <row r="346">
          <cell r="A346" t="str">
            <v>637532 - MAINT-ROAD MAINTENANCE</v>
          </cell>
          <cell r="B346" t="str">
            <v>30 -  MAINTENANCE &amp; OPERATIONS</v>
          </cell>
        </row>
        <row r="347">
          <cell r="A347" t="str">
            <v>637533 - MAINT-BRIDGE MAINTENANCE</v>
          </cell>
          <cell r="B347" t="str">
            <v>30 -  MAINTENANCE &amp; OPERATIONS</v>
          </cell>
        </row>
        <row r="348">
          <cell r="A348" t="str">
            <v>637534 - MAINT-STORM DAMAGE</v>
          </cell>
          <cell r="B348" t="str">
            <v>30 -  MAINTENANCE &amp; OPERATIONS</v>
          </cell>
        </row>
        <row r="349">
          <cell r="A349" t="str">
            <v>637535 - MAINT-UTILITY CONSTRUCTION</v>
          </cell>
          <cell r="B349" t="str">
            <v>30 -  MAINTENANCE &amp; OPERATIONS</v>
          </cell>
        </row>
        <row r="350">
          <cell r="A350" t="str">
            <v>637536 - MAINT-ROAD RECONSTRUCTION</v>
          </cell>
          <cell r="B350" t="str">
            <v>30 -  MAINTENANCE &amp; OPERATIONS</v>
          </cell>
        </row>
        <row r="351">
          <cell r="A351" t="str">
            <v>637537 - MAINT-ROAD CAMP COSTS</v>
          </cell>
          <cell r="B351" t="str">
            <v>30 -  MAINTENANCE &amp; OPERATIONS</v>
          </cell>
        </row>
        <row r="352">
          <cell r="A352" t="str">
            <v>637538 - MAINT-ROAD MARKINGS</v>
          </cell>
          <cell r="B352" t="str">
            <v>30 -  MAINTENANCE &amp; OPERATIONS</v>
          </cell>
        </row>
        <row r="353">
          <cell r="A353" t="str">
            <v>637539 - MAINT-ROW WEED CONTROL</v>
          </cell>
          <cell r="B353" t="str">
            <v>30 -  MAINTENANCE &amp; OPERATIONS</v>
          </cell>
        </row>
        <row r="354">
          <cell r="A354" t="str">
            <v>637540 - MAINT-BUILDING MAINTENANCE</v>
          </cell>
          <cell r="B354" t="str">
            <v>30 -  MAINTENANCE &amp; OPERATIONS</v>
          </cell>
        </row>
        <row r="355">
          <cell r="A355" t="str">
            <v>637541 - MAINT-HVAC MAINTENANCE</v>
          </cell>
          <cell r="B355" t="str">
            <v>30 -  MAINTENANCE &amp; OPERATIONS</v>
          </cell>
        </row>
        <row r="356">
          <cell r="A356" t="str">
            <v>637542 - MAINT-GROUNDS MAINTENANCE</v>
          </cell>
          <cell r="B356" t="str">
            <v>30 -  MAINTENANCE &amp; OPERATIONS</v>
          </cell>
        </row>
        <row r="357">
          <cell r="A357" t="str">
            <v>637543 - MAINT-LAWN CHEMICAL CONTRACT</v>
          </cell>
          <cell r="B357" t="str">
            <v>30 -  MAINTENANCE &amp; OPERATIONS</v>
          </cell>
        </row>
        <row r="358">
          <cell r="A358" t="str">
            <v>637545 - MAINT-MOVING EXPENSE</v>
          </cell>
          <cell r="B358" t="str">
            <v>30 -  MAINTENANCE &amp; OPERATIONS</v>
          </cell>
        </row>
        <row r="359">
          <cell r="A359" t="str">
            <v>637547 - MAINT-SITE IMPROVEMENT</v>
          </cell>
          <cell r="B359" t="str">
            <v>30 -  MAINTENANCE &amp; OPERATIONS</v>
          </cell>
        </row>
        <row r="360">
          <cell r="A360" t="str">
            <v>637548 - MAINT-ELEVATOR MAINTENANCE</v>
          </cell>
          <cell r="B360" t="str">
            <v>30 -  MAINTENANCE &amp; OPERATIONS</v>
          </cell>
        </row>
        <row r="361">
          <cell r="A361" t="str">
            <v>637549 - MAINT-ENERGY MANAGEMENT MAINT</v>
          </cell>
          <cell r="B361" t="str">
            <v>30 -  MAINTENANCE &amp; OPERATIONS</v>
          </cell>
        </row>
        <row r="362">
          <cell r="A362" t="str">
            <v>637551 - MAINT-WASTE TRAP MAINTENANCE</v>
          </cell>
          <cell r="B362" t="str">
            <v>30 -  MAINTENANCE &amp; OPERATIONS</v>
          </cell>
        </row>
        <row r="363">
          <cell r="A363" t="str">
            <v>637552 - MAINT-FIRE EXTINGUISHER MAINT</v>
          </cell>
          <cell r="B363" t="str">
            <v>30 -  MAINTENANCE &amp; OPERATIONS</v>
          </cell>
        </row>
        <row r="364">
          <cell r="A364" t="str">
            <v>637554 - MAINT-UNDERGROUND TANK MAINT</v>
          </cell>
          <cell r="B364" t="str">
            <v>30 -  MAINTENANCE &amp; OPERATIONS</v>
          </cell>
        </row>
        <row r="365">
          <cell r="A365" t="str">
            <v>637555 - MAINT-BOILER MAINTENANCE</v>
          </cell>
          <cell r="B365" t="str">
            <v>30 -  MAINTENANCE &amp; OPERATIONS</v>
          </cell>
        </row>
        <row r="366">
          <cell r="A366" t="str">
            <v>637560 - MAINT-PERMITS</v>
          </cell>
          <cell r="B366" t="str">
            <v>30 -  MAINTENANCE &amp; OPERATIONS</v>
          </cell>
        </row>
        <row r="367">
          <cell r="A367" t="str">
            <v>637561 - MAINT-TRACTOR MOWING</v>
          </cell>
          <cell r="B367" t="str">
            <v>30 -  MAINTENANCE &amp; OPERATIONS</v>
          </cell>
        </row>
        <row r="368">
          <cell r="A368" t="str">
            <v>637562 - MAINT-AUTO</v>
          </cell>
          <cell r="B368" t="str">
            <v>30 -  MAINTENANCE &amp; OPERATIONS</v>
          </cell>
        </row>
        <row r="369">
          <cell r="A369" t="str">
            <v>637598 - MAINT-OVER / UNDER</v>
          </cell>
          <cell r="B369" t="str">
            <v>30 -  MAINTENANCE &amp; OPERATIONS</v>
          </cell>
          <cell r="C369" t="str">
            <v>xzero</v>
          </cell>
        </row>
        <row r="370">
          <cell r="A370" t="str">
            <v>637599 - MAINT-DISASTER RECOVERY</v>
          </cell>
          <cell r="B370" t="str">
            <v>30 -  MAINTENANCE &amp; OPERATIONS</v>
          </cell>
        </row>
        <row r="371">
          <cell r="A371" t="str">
            <v>648001 - UTILITY-WATER/TRASH SERVICE</v>
          </cell>
          <cell r="B371" t="str">
            <v>30 -  MAINTENANCE &amp; OPERATIONS</v>
          </cell>
        </row>
        <row r="372">
          <cell r="A372" t="str">
            <v>648002 - UTILITY-ELECTRIC SERVICE</v>
          </cell>
          <cell r="B372" t="str">
            <v>30 -  MAINTENANCE &amp; OPERATIONS</v>
          </cell>
        </row>
        <row r="373">
          <cell r="A373" t="str">
            <v>648003 - UTILITY-NATURAL GAS</v>
          </cell>
          <cell r="B373" t="str">
            <v>30 -  MAINTENANCE &amp; OPERATIONS</v>
          </cell>
        </row>
        <row r="374">
          <cell r="A374" t="str">
            <v>648004 - UTILITY-TRASH DISPOSAL</v>
          </cell>
          <cell r="B374" t="str">
            <v>30 -  MAINTENANCE &amp; OPERATIONS</v>
          </cell>
        </row>
        <row r="375">
          <cell r="A375" t="str">
            <v>648005 - UTILITY-SPACE RENT</v>
          </cell>
          <cell r="B375" t="str">
            <v>30 -  MAINTENANCE &amp; OPERATIONS</v>
          </cell>
        </row>
        <row r="376">
          <cell r="A376" t="str">
            <v>648006 - UTILITY-MOBILE DATA COMP SVS</v>
          </cell>
          <cell r="B376" t="str">
            <v>30 -  MAINTENANCE &amp; OPERATIONS</v>
          </cell>
        </row>
        <row r="377">
          <cell r="A377" t="str">
            <v>648007 - UTILITY-WASTE SERVICES</v>
          </cell>
          <cell r="B377" t="str">
            <v>30 -  MAINTENANCE &amp; OPERATIONS</v>
          </cell>
        </row>
        <row r="378">
          <cell r="A378" t="str">
            <v>648008 - UTILITY-WATER TREATMENT</v>
          </cell>
          <cell r="B378" t="str">
            <v>30 -  MAINTENANCE &amp; OPERATIONS</v>
          </cell>
        </row>
        <row r="379">
          <cell r="A379" t="str">
            <v>648010 - UTILITY-PAGER LEASE</v>
          </cell>
          <cell r="B379" t="str">
            <v>30 -  MAINTENANCE &amp; OPERATIONS</v>
          </cell>
        </row>
        <row r="380">
          <cell r="A380" t="str">
            <v>648011 - UTILITY-PHONE/MEDIA SERVICE</v>
          </cell>
          <cell r="B380" t="str">
            <v>30 -  MAINTENANCE &amp; OPERATIONS</v>
          </cell>
        </row>
        <row r="381">
          <cell r="A381" t="str">
            <v>648012 - UTILITY-COMMUNICATION LINE LSE</v>
          </cell>
          <cell r="B381" t="str">
            <v>30 -  MAINTENANCE &amp; OPERATIONS</v>
          </cell>
        </row>
        <row r="382">
          <cell r="A382" t="str">
            <v>648013 - UTILITY-SATELLITE SERVICE</v>
          </cell>
          <cell r="B382" t="str">
            <v>30 -  MAINTENANCE &amp; OPERATIONS</v>
          </cell>
        </row>
        <row r="383">
          <cell r="A383" t="str">
            <v>648015 - UTILITY-CELLULAR TELEPHONE</v>
          </cell>
          <cell r="B383" t="str">
            <v>30 -  MAINTENANCE &amp; OPERATIONS</v>
          </cell>
        </row>
        <row r="384">
          <cell r="A384" t="str">
            <v>648089 - UTILITY-FREEDOM PHONE SERVICE</v>
          </cell>
          <cell r="B384" t="str">
            <v>30 -  MAINTENANCE &amp; OPERATIONS</v>
          </cell>
        </row>
        <row r="385">
          <cell r="A385" t="str">
            <v>648101 - UTILITY-WATER AUTHORITY</v>
          </cell>
          <cell r="B385" t="str">
            <v>30 -  MAINTENANCE &amp; OPERATIONS</v>
          </cell>
        </row>
        <row r="386">
          <cell r="A386" t="str">
            <v>648102 - UTILITY-DAL REG MOBILITY COAL</v>
          </cell>
          <cell r="B386" t="str">
            <v>30 -  MAINTENANCE &amp; OPERATIONS</v>
          </cell>
        </row>
        <row r="387">
          <cell r="A387" t="str">
            <v>648103 - UTILITY-TIF ZONE PARTICIPATION</v>
          </cell>
          <cell r="B387" t="str">
            <v>30 -  MAINTENANCE &amp; OPERATIONS</v>
          </cell>
        </row>
        <row r="388">
          <cell r="A388" t="str">
            <v>648104 - UTILITY-ADMIN DIST PRO RATA</v>
          </cell>
          <cell r="B388" t="str">
            <v>30 -  MAINTENANCE &amp; OPERATIONS</v>
          </cell>
        </row>
        <row r="389">
          <cell r="A389" t="str">
            <v>648105 - UTILITY-CIVL APPEALS CRT SPMNT</v>
          </cell>
          <cell r="B389" t="str">
            <v>30 -  MAINTENANCE &amp; OPERATIONS</v>
          </cell>
        </row>
        <row r="390">
          <cell r="A390" t="str">
            <v>648106 - UTILITY-CENTRL APPRSL DIST PMT</v>
          </cell>
          <cell r="B390" t="str">
            <v>30 -  MAINTENANCE &amp; OPERATIONS</v>
          </cell>
        </row>
        <row r="391">
          <cell r="A391" t="str">
            <v>648107 - UTILITY-STATE PURCHASING FEE</v>
          </cell>
          <cell r="B391" t="str">
            <v>30 -  MAINTENANCE &amp; OPERATIONS</v>
          </cell>
        </row>
        <row r="392">
          <cell r="A392" t="str">
            <v>648108 - UTILITY-NARCOTICS TASK FORCE</v>
          </cell>
          <cell r="B392" t="str">
            <v>30 -  MAINTENANCE &amp; OPERATIONS</v>
          </cell>
        </row>
        <row r="393">
          <cell r="A393" t="str">
            <v>648109 - UTILITY-LIBRARY SUPPORT PYMT</v>
          </cell>
          <cell r="B393" t="str">
            <v>30 -  MAINTENANCE &amp; OPERATIONS</v>
          </cell>
        </row>
        <row r="394">
          <cell r="A394" t="str">
            <v>648110 - UTILITY-ROAD PARTICIPATION</v>
          </cell>
          <cell r="B394" t="str">
            <v>30 -  MAINTENANCE &amp; OPERATIONS</v>
          </cell>
        </row>
        <row r="395">
          <cell r="A395" t="str">
            <v>648111 - UTILITY-50/3-BUS PROP TAX RFND</v>
          </cell>
          <cell r="B395" t="str">
            <v>30 -  MAINTENANCE &amp; OPERATIONS</v>
          </cell>
        </row>
        <row r="396">
          <cell r="A396" t="str">
            <v>648201 - UTILITY-VOLUNTEER SERVICES</v>
          </cell>
          <cell r="B396" t="str">
            <v>30 -  MAINTENANCE &amp; OPERATIONS</v>
          </cell>
        </row>
        <row r="397">
          <cell r="A397" t="str">
            <v>648211 - UTILITY-INHOUSE MEETINGS/FOOD</v>
          </cell>
          <cell r="B397" t="str">
            <v>30 -  MAINTENANCE &amp; OPERATIONS</v>
          </cell>
        </row>
        <row r="398">
          <cell r="A398" t="str">
            <v>658701 - MISC-MISCELLANEOUS</v>
          </cell>
          <cell r="B398" t="str">
            <v>30 -  MAINTENANCE &amp; OPERATIONS</v>
          </cell>
          <cell r="C398" t="str">
            <v>xbase</v>
          </cell>
        </row>
        <row r="399">
          <cell r="A399" t="str">
            <v>658702 - MISC-INFORMATION EXCHANGE</v>
          </cell>
          <cell r="B399" t="str">
            <v>30 -  MAINTENANCE &amp; OPERATIONS</v>
          </cell>
        </row>
        <row r="400">
          <cell r="A400" t="str">
            <v>658703 - MISC-ONLINE BIRTH CERT OVERAGE</v>
          </cell>
          <cell r="B400" t="str">
            <v>30 -  MAINTENANCE &amp; OPERATIONS</v>
          </cell>
        </row>
        <row r="401">
          <cell r="A401" t="str">
            <v>658710 - MISC-APPEL CT JUST SAL SUPP</v>
          </cell>
          <cell r="B401" t="str">
            <v>30 -  MAINTENANCE &amp; OPERATIONS</v>
          </cell>
        </row>
        <row r="402">
          <cell r="A402" t="str">
            <v>668704 - ONE-TIME BUDGET NON-CAP</v>
          </cell>
          <cell r="B402" t="str">
            <v>30 -  MAINTENANCE &amp; OPERATIONS</v>
          </cell>
          <cell r="C402" t="str">
            <v>xzero</v>
          </cell>
        </row>
        <row r="403">
          <cell r="A403" t="str">
            <v>698801 - CON-PROGRAM CONTINGENCY</v>
          </cell>
          <cell r="B403" t="str">
            <v>30 -  MAINTENANCE &amp; OPERATIONS</v>
          </cell>
          <cell r="C403" t="str">
            <v>xzero</v>
          </cell>
        </row>
        <row r="404">
          <cell r="A404" t="str">
            <v>698802 - CON-UNBUDGETED EXPENDITURES</v>
          </cell>
          <cell r="B404" t="str">
            <v>30 -  MAINTENANCE &amp; OPERATIONS</v>
          </cell>
          <cell r="C404" t="str">
            <v>xzero</v>
          </cell>
        </row>
        <row r="405">
          <cell r="A405" t="str">
            <v>698803 - CON-TCDRS LIABILITY REDUCTION</v>
          </cell>
          <cell r="B405" t="str">
            <v>30 -  MAINTENANCE &amp; OPERATIONS</v>
          </cell>
        </row>
        <row r="406">
          <cell r="A406" t="str">
            <v>698889 - CON-UNDESIGNATED BUDGET REQST</v>
          </cell>
          <cell r="B406" t="str">
            <v>30 -  MAINTENANCE &amp; OPERATIONS</v>
          </cell>
          <cell r="C406" t="str">
            <v>xzero</v>
          </cell>
        </row>
        <row r="407">
          <cell r="A407" t="str">
            <v>698898 - CON-WO/FM REQUIRED ACCT-LABOR</v>
          </cell>
          <cell r="B407" t="str">
            <v>30 -  MAINTENANCE &amp; OPERATIONS</v>
          </cell>
        </row>
        <row r="408">
          <cell r="A408" t="str">
            <v>698899 - CON-WO/FM REQUIRED ACCT-MATRS</v>
          </cell>
          <cell r="B408" t="str">
            <v>30 -  MAINTENANCE &amp; OPERATIONS</v>
          </cell>
        </row>
        <row r="409">
          <cell r="A409" t="str">
            <v>798901 - N/CAP EQUIP-OFFICE EQUIPMENT</v>
          </cell>
          <cell r="B409" t="str">
            <v>30 -  MAINTENANCE &amp; OPERATIONS</v>
          </cell>
          <cell r="C409" t="str">
            <v>xzero</v>
          </cell>
        </row>
        <row r="410">
          <cell r="A410" t="str">
            <v>798902 - N/CAP EQUIP-COMPUTER EQUIPMENT</v>
          </cell>
          <cell r="B410" t="str">
            <v>30 -  MAINTENANCE &amp; OPERATIONS</v>
          </cell>
          <cell r="C410" t="str">
            <v>xzero</v>
          </cell>
        </row>
        <row r="411">
          <cell r="A411" t="str">
            <v>798903 - N/CAP EQUIP-SOFTWARE</v>
          </cell>
          <cell r="B411" t="str">
            <v>30 -  MAINTENANCE &amp; OPERATIONS</v>
          </cell>
          <cell r="C411" t="str">
            <v>xzero</v>
          </cell>
        </row>
        <row r="412">
          <cell r="A412" t="str">
            <v>798904 - N/CAP EQUIP-FAX EQUIPMENT</v>
          </cell>
          <cell r="B412" t="str">
            <v>30 -  MAINTENANCE &amp; OPERATIONS</v>
          </cell>
          <cell r="C412" t="str">
            <v>xzero</v>
          </cell>
        </row>
        <row r="413">
          <cell r="A413" t="str">
            <v>798905 - N/CAP EQUIP-EDUCATIONAL EQUIP</v>
          </cell>
          <cell r="B413" t="str">
            <v>30 -  MAINTENANCE &amp; OPERATIONS</v>
          </cell>
          <cell r="C413" t="str">
            <v>xzero</v>
          </cell>
        </row>
        <row r="414">
          <cell r="A414" t="str">
            <v>798907 - N/CAP EQUIP-ROAD EQUIPMENT</v>
          </cell>
          <cell r="B414" t="str">
            <v>30 -  MAINTENANCE &amp; OPERATIONS</v>
          </cell>
          <cell r="C414" t="str">
            <v>xzero</v>
          </cell>
        </row>
        <row r="415">
          <cell r="A415" t="str">
            <v>798910 - N/CAP EQUIP-GRANT MISC</v>
          </cell>
          <cell r="B415" t="str">
            <v>30 -  MAINTENANCE &amp; OPERATIONS</v>
          </cell>
          <cell r="C415" t="str">
            <v>xzero</v>
          </cell>
        </row>
        <row r="416">
          <cell r="A416" t="str">
            <v>798912 - N/CAP EQUIP-PATROL EQUIPMENT</v>
          </cell>
          <cell r="B416" t="str">
            <v>30 -  MAINTENANCE &amp; OPERATIONS</v>
          </cell>
          <cell r="C416" t="str">
            <v>xzero</v>
          </cell>
        </row>
        <row r="417">
          <cell r="A417" t="str">
            <v>798914 - N/CAP EQUIP-KITCHEN EQUIPMENT</v>
          </cell>
          <cell r="B417" t="str">
            <v>30 -  MAINTENANCE &amp; OPERATIONS</v>
          </cell>
          <cell r="C417" t="str">
            <v>xzero</v>
          </cell>
        </row>
        <row r="418">
          <cell r="A418" t="str">
            <v>798915 - N/CAP EQUIP-CAMPING EQUIPMENT</v>
          </cell>
          <cell r="B418" t="str">
            <v>30 -  MAINTENANCE &amp; OPERATIONS</v>
          </cell>
          <cell r="C418" t="str">
            <v>xzero</v>
          </cell>
        </row>
        <row r="419">
          <cell r="A419" t="str">
            <v>798916 - N/CAP EQUIP-MEDICAL EQUIPMENT</v>
          </cell>
          <cell r="B419" t="str">
            <v>30 -  MAINTENANCE &amp; OPERATIONS</v>
          </cell>
          <cell r="C419" t="str">
            <v>xzero</v>
          </cell>
        </row>
        <row r="420">
          <cell r="A420" t="str">
            <v>798919 - N/CAP EQUIP-RADIO TOWER</v>
          </cell>
          <cell r="B420" t="str">
            <v>30 -  MAINTENANCE &amp; OPERATIONS</v>
          </cell>
          <cell r="C420" t="str">
            <v>xzero</v>
          </cell>
        </row>
        <row r="421">
          <cell r="A421" t="str">
            <v>798920 - N/CAP EQUIP-RADIO EQUIPMENT</v>
          </cell>
          <cell r="B421" t="str">
            <v>30 -  MAINTENANCE &amp; OPERATIONS</v>
          </cell>
          <cell r="C421" t="str">
            <v>xzero</v>
          </cell>
        </row>
        <row r="422">
          <cell r="A422" t="str">
            <v>798921 - N/CAP EQUIP-DETENTION</v>
          </cell>
          <cell r="B422" t="str">
            <v>30 -  MAINTENANCE &amp; OPERATIONS</v>
          </cell>
          <cell r="C422" t="str">
            <v>xzero</v>
          </cell>
        </row>
        <row r="423">
          <cell r="A423" t="str">
            <v>798924 - N/CAP EQUIP-CRIME PREVENTION</v>
          </cell>
          <cell r="B423" t="str">
            <v>30 -  MAINTENANCE &amp; OPERATIONS</v>
          </cell>
          <cell r="C423" t="str">
            <v>xzero</v>
          </cell>
        </row>
        <row r="424">
          <cell r="A424" t="str">
            <v>798925 - N/CAP EQUIP-INVESTIGATIVE</v>
          </cell>
          <cell r="B424" t="str">
            <v>30 -  MAINTENANCE &amp; OPERATIONS</v>
          </cell>
          <cell r="C424" t="str">
            <v>xzero</v>
          </cell>
        </row>
        <row r="425">
          <cell r="A425" t="str">
            <v>798930 - N/CAP EQUIP-GROUNDS EQUIPMENT</v>
          </cell>
          <cell r="B425" t="str">
            <v>30 -  MAINTENANCE &amp; OPERATIONS</v>
          </cell>
          <cell r="C425" t="str">
            <v>xzero</v>
          </cell>
        </row>
        <row r="426">
          <cell r="A426" t="str">
            <v>798931 - N/CAP EQUIP-ANIMAL EQUIPMENT</v>
          </cell>
          <cell r="B426" t="str">
            <v>30 -  MAINTENANCE &amp; OPERATIONS</v>
          </cell>
          <cell r="C426" t="str">
            <v>xzero</v>
          </cell>
        </row>
        <row r="427">
          <cell r="A427" t="str">
            <v>798932 - N/CAP EQUIP-TACTICAL EQUIPMENT</v>
          </cell>
          <cell r="B427" t="str">
            <v>30 -  MAINTENANCE &amp; OPERATIONS</v>
          </cell>
          <cell r="C427" t="str">
            <v>xzero</v>
          </cell>
        </row>
        <row r="428">
          <cell r="A428" t="str">
            <v>798941 - N/CAP EQUIP-PHONE EQUIPMENT</v>
          </cell>
          <cell r="B428" t="str">
            <v>30 -  MAINTENANCE &amp; OPERATIONS</v>
          </cell>
          <cell r="C428" t="str">
            <v>xzero</v>
          </cell>
        </row>
        <row r="429">
          <cell r="A429" t="str">
            <v>798955 - N/CAP EQUIP-BUILDING IMPROV</v>
          </cell>
          <cell r="B429" t="str">
            <v>30 -  MAINTENANCE &amp; OPERATIONS</v>
          </cell>
          <cell r="C429" t="str">
            <v>xzero</v>
          </cell>
        </row>
        <row r="430">
          <cell r="A430" t="str">
            <v>798956 - N/CAP EQUIP-LEASEHOLD IMPROV</v>
          </cell>
          <cell r="B430" t="str">
            <v>30 -  MAINTENANCE &amp; OPERATIONS</v>
          </cell>
          <cell r="C430" t="str">
            <v>xzero</v>
          </cell>
        </row>
        <row r="431">
          <cell r="A431" t="str">
            <v>798960 - N/CAP EQUIP-TOOLS</v>
          </cell>
          <cell r="B431" t="str">
            <v>30 -  MAINTENANCE &amp; OPERATIONS</v>
          </cell>
          <cell r="C431" t="str">
            <v>xzero</v>
          </cell>
        </row>
        <row r="432">
          <cell r="A432" t="str">
            <v>798961 - N/CAP EQUIP-FARM EQUIPMENT</v>
          </cell>
          <cell r="B432" t="str">
            <v>30 -  MAINTENANCE &amp; OPERATIONS</v>
          </cell>
          <cell r="C432" t="str">
            <v>xzero</v>
          </cell>
        </row>
        <row r="433">
          <cell r="A433" t="str">
            <v>798962 - N/CAP EQUIP-SAFETY EQUIPMENT</v>
          </cell>
          <cell r="B433" t="str">
            <v>30 -  MAINTENANCE &amp; OPERATIONS</v>
          </cell>
          <cell r="C433" t="str">
            <v>xzero</v>
          </cell>
        </row>
        <row r="434">
          <cell r="A434" t="str">
            <v>798963 - N/CAP EQUIP-AUTO MAKE-READY</v>
          </cell>
          <cell r="B434" t="str">
            <v>30 -  MAINTENANCE &amp; OPERATIONS</v>
          </cell>
          <cell r="C434" t="str">
            <v>xzero</v>
          </cell>
        </row>
        <row r="435">
          <cell r="A435" t="str">
            <v>798964 - N/CAP EQUIP-HEAVY EQ MAKEREADY</v>
          </cell>
          <cell r="B435" t="str">
            <v>30 -  MAINTENANCE &amp; OPERATIONS</v>
          </cell>
          <cell r="C435" t="str">
            <v>xzero</v>
          </cell>
        </row>
        <row r="436">
          <cell r="A436" t="str">
            <v>798965 - N/CAP EQUIP-JANITORIAL</v>
          </cell>
          <cell r="B436" t="str">
            <v>30 -  MAINTENANCE &amp; OPERATIONS</v>
          </cell>
          <cell r="C436" t="str">
            <v>xzero</v>
          </cell>
        </row>
        <row r="437">
          <cell r="A437" t="str">
            <v>798966 - N/CAP EQUIP-HVAC EQUIPMENT</v>
          </cell>
          <cell r="B437" t="str">
            <v>30 -  MAINTENANCE &amp; OPERATIONS</v>
          </cell>
          <cell r="C437" t="str">
            <v>xzero</v>
          </cell>
        </row>
        <row r="438">
          <cell r="A438" t="str">
            <v>798999 - N/CAP EQUIP-GRANT BUD ADJUST</v>
          </cell>
          <cell r="B438" t="str">
            <v>30 -  MAINTENANCE &amp; OPERATIONS</v>
          </cell>
          <cell r="C438" t="str">
            <v>xzero</v>
          </cell>
        </row>
        <row r="439">
          <cell r="A439" t="str">
            <v>809001 - CAPITAL-OFFICE EQUIPMENT</v>
          </cell>
          <cell r="B439" t="str">
            <v>40 -  CAPITAL OUTLAY</v>
          </cell>
          <cell r="C439" t="str">
            <v>xzero</v>
          </cell>
        </row>
        <row r="440">
          <cell r="A440" t="str">
            <v>809002 - CAPITAL-COMPUTER EQUIPMENT</v>
          </cell>
          <cell r="B440" t="str">
            <v>40 -  CAPITAL OUTLAY</v>
          </cell>
          <cell r="C440" t="str">
            <v>xzero</v>
          </cell>
        </row>
        <row r="441">
          <cell r="A441" t="str">
            <v>809004 - CAPITAL-COMPUTER SOFTWARE</v>
          </cell>
          <cell r="B441" t="str">
            <v>40 -  CAPITAL OUTLAY</v>
          </cell>
          <cell r="C441" t="str">
            <v>xzero</v>
          </cell>
        </row>
        <row r="442">
          <cell r="A442" t="str">
            <v>809005 - CAPITAL-TOOLS</v>
          </cell>
          <cell r="B442" t="str">
            <v>40 -  CAPITAL OUTLAY</v>
          </cell>
          <cell r="C442" t="str">
            <v>xzero</v>
          </cell>
        </row>
        <row r="443">
          <cell r="A443" t="str">
            <v>809006 - CAPITAL-GROUNDS EQUIPMENT</v>
          </cell>
          <cell r="B443" t="str">
            <v>40 -  CAPITAL OUTLAY</v>
          </cell>
          <cell r="C443" t="str">
            <v>xzero</v>
          </cell>
        </row>
        <row r="444">
          <cell r="A444" t="str">
            <v>809007 - CAPITAL-ROAD EQUIPMENT</v>
          </cell>
          <cell r="B444" t="str">
            <v>40 -  CAPITAL OUTLAY</v>
          </cell>
          <cell r="C444" t="str">
            <v>xzero</v>
          </cell>
        </row>
        <row r="445">
          <cell r="A445" t="str">
            <v>809008 - CAPITAL-ANIMAL EQUIPMENT</v>
          </cell>
          <cell r="B445" t="str">
            <v>40 -  CAPITAL OUTLAY</v>
          </cell>
          <cell r="C445" t="str">
            <v>xzero</v>
          </cell>
        </row>
        <row r="446">
          <cell r="A446" t="str">
            <v>809009 - CAPITAL-MEDICAL EQUIPMENT</v>
          </cell>
          <cell r="B446" t="str">
            <v>40 -  CAPITAL OUTLAY</v>
          </cell>
          <cell r="C446" t="str">
            <v>xzero</v>
          </cell>
        </row>
        <row r="447">
          <cell r="A447" t="str">
            <v>809011 - CAPITAL-EDUCATION &amp; CONFERENCE</v>
          </cell>
          <cell r="B447" t="str">
            <v>40 -  CAPITAL OUTLAY</v>
          </cell>
          <cell r="C447" t="str">
            <v>xzero</v>
          </cell>
        </row>
        <row r="448">
          <cell r="A448" t="str">
            <v>809012 - CAPITAL-IN-HOUSE TRAINING</v>
          </cell>
          <cell r="B448" t="str">
            <v>40 -  CAPITAL OUTLAY</v>
          </cell>
          <cell r="C448" t="str">
            <v>xzero</v>
          </cell>
        </row>
        <row r="449">
          <cell r="A449" t="str">
            <v>809013 - CAPITAL-LAW ENFORCEMENT EQUIP</v>
          </cell>
          <cell r="B449" t="str">
            <v>40 -  CAPITAL OUTLAY</v>
          </cell>
          <cell r="C449" t="str">
            <v>xzero</v>
          </cell>
        </row>
        <row r="450">
          <cell r="A450" t="str">
            <v>809014 - CAPITAL-PATROL EQUIPMENT</v>
          </cell>
          <cell r="B450" t="str">
            <v>40 -  CAPITAL OUTLAY</v>
          </cell>
          <cell r="C450" t="str">
            <v>xzero</v>
          </cell>
        </row>
        <row r="451">
          <cell r="A451" t="str">
            <v>809015 - CAPITAL-TRAINING</v>
          </cell>
          <cell r="B451" t="str">
            <v>40 -  CAPITAL OUTLAY</v>
          </cell>
          <cell r="C451" t="str">
            <v>xzero</v>
          </cell>
        </row>
        <row r="452">
          <cell r="A452" t="str">
            <v>809016 - CAPITAL-JANITORIAL EQUIPMENT</v>
          </cell>
          <cell r="B452" t="str">
            <v>40 -  CAPITAL OUTLAY</v>
          </cell>
          <cell r="C452" t="str">
            <v>xzero</v>
          </cell>
        </row>
        <row r="453">
          <cell r="A453" t="str">
            <v>809017 - CAPITAL-INVESTIGATIVE EQUIP</v>
          </cell>
          <cell r="B453" t="str">
            <v>40 -  CAPITAL OUTLAY</v>
          </cell>
          <cell r="C453" t="str">
            <v>xzero</v>
          </cell>
        </row>
        <row r="454">
          <cell r="A454" t="str">
            <v>809019 - CAPITAL-DETENTION EQUIPMENT</v>
          </cell>
          <cell r="B454" t="str">
            <v>40 -  CAPITAL OUTLAY</v>
          </cell>
          <cell r="C454" t="str">
            <v>xzero</v>
          </cell>
        </row>
        <row r="455">
          <cell r="A455" t="str">
            <v>809020 - CAPITAL-RADIO EQUIPMENT</v>
          </cell>
          <cell r="B455" t="str">
            <v>40 -  CAPITAL OUTLAY</v>
          </cell>
          <cell r="C455" t="str">
            <v>xzero</v>
          </cell>
        </row>
        <row r="456">
          <cell r="A456" t="str">
            <v>809021 - CAPITAL-TACTICAL EQUIPMENT</v>
          </cell>
          <cell r="B456" t="str">
            <v>40 -  CAPITAL OUTLAY</v>
          </cell>
          <cell r="C456" t="str">
            <v>xzero</v>
          </cell>
        </row>
        <row r="457">
          <cell r="A457" t="str">
            <v>809022 - CAPITAL-SECURITY SYSTEM</v>
          </cell>
          <cell r="B457" t="str">
            <v>40 -  CAPITAL OUTLAY</v>
          </cell>
          <cell r="C457" t="str">
            <v>xzero</v>
          </cell>
        </row>
        <row r="458">
          <cell r="A458" t="str">
            <v>809025 - CAPITAL-COPIER EQUIPMENT</v>
          </cell>
          <cell r="B458" t="str">
            <v>40 -  CAPITAL OUTLAY</v>
          </cell>
          <cell r="C458" t="str">
            <v>xzero</v>
          </cell>
        </row>
        <row r="459">
          <cell r="A459" t="str">
            <v>809030 - CAPITAL-PHONE EQUIPMENT</v>
          </cell>
          <cell r="B459" t="str">
            <v>40 -  CAPITAL OUTLAY</v>
          </cell>
          <cell r="C459" t="str">
            <v>xzero</v>
          </cell>
        </row>
        <row r="460">
          <cell r="A460" t="str">
            <v>809031 - CAPITAL-SAFETY EQUIPMENT</v>
          </cell>
          <cell r="B460" t="str">
            <v>40 -  CAPITAL OUTLAY</v>
          </cell>
          <cell r="C460" t="str">
            <v>xzero</v>
          </cell>
        </row>
        <row r="461">
          <cell r="A461" t="str">
            <v>809033 - CAPITAL-CRIME PREVENTION EQUIP</v>
          </cell>
          <cell r="B461" t="str">
            <v>40 -  CAPITAL OUTLAY</v>
          </cell>
          <cell r="C461" t="str">
            <v>xzero</v>
          </cell>
        </row>
        <row r="462">
          <cell r="A462" t="str">
            <v>809035 - CAPITAL EQ-INSURANCE PREMIUM</v>
          </cell>
          <cell r="B462" t="str">
            <v>40 -  CAPITAL OUTLAY</v>
          </cell>
          <cell r="C462" t="str">
            <v>xzero</v>
          </cell>
        </row>
        <row r="463">
          <cell r="A463" t="str">
            <v>809045 - CAPITAL-VIDEO EQUIPMENT</v>
          </cell>
          <cell r="B463" t="str">
            <v>40 -  CAPITAL OUTLAY</v>
          </cell>
          <cell r="C463" t="str">
            <v>xzero</v>
          </cell>
        </row>
        <row r="464">
          <cell r="A464" t="str">
            <v>809050 - CAPITAL-CONSULTANTS</v>
          </cell>
          <cell r="B464" t="str">
            <v>40 -  CAPITAL OUTLAY</v>
          </cell>
          <cell r="C464" t="str">
            <v>xzero</v>
          </cell>
        </row>
        <row r="465">
          <cell r="A465" t="str">
            <v>809051 - CAPITAL-TELEPHONE SYSTEM</v>
          </cell>
          <cell r="B465" t="str">
            <v>40 -  CAPITAL OUTLAY</v>
          </cell>
          <cell r="C465" t="str">
            <v>xzero</v>
          </cell>
        </row>
        <row r="466">
          <cell r="A466" t="str">
            <v>809060 - CAPITAL-FAX EQUIPMENT</v>
          </cell>
          <cell r="B466" t="str">
            <v>40 -  CAPITAL OUTLAY</v>
          </cell>
          <cell r="C466" t="str">
            <v>xzero</v>
          </cell>
        </row>
        <row r="467">
          <cell r="A467" t="str">
            <v>809061 - CAPITAL-LEGAL EXPENSE</v>
          </cell>
          <cell r="B467" t="str">
            <v>40 -  CAPITAL OUTLAY</v>
          </cell>
          <cell r="C467" t="str">
            <v>xzero</v>
          </cell>
        </row>
        <row r="468">
          <cell r="A468" t="str">
            <v>809062 - CAPITAL-KITCHEN EQUIPMENT</v>
          </cell>
          <cell r="B468" t="str">
            <v>40 -  CAPITAL OUTLAY</v>
          </cell>
          <cell r="C468" t="str">
            <v>xzero</v>
          </cell>
        </row>
        <row r="469">
          <cell r="A469" t="str">
            <v>809070 - CAPITAL-AUTOMOTIVE EQUIPMENT</v>
          </cell>
          <cell r="B469" t="str">
            <v>40 -  CAPITAL OUTLAY</v>
          </cell>
          <cell r="C469" t="str">
            <v>xzero</v>
          </cell>
        </row>
        <row r="470">
          <cell r="A470" t="str">
            <v>809101 - CAPITAL-BUILDING IMPROVEMENTS</v>
          </cell>
          <cell r="B470" t="str">
            <v>40 -  CAPITAL OUTLAY</v>
          </cell>
          <cell r="C470" t="str">
            <v>xzero</v>
          </cell>
        </row>
        <row r="471">
          <cell r="A471" t="str">
            <v>809108 - CAPITAL-ARCHITECTURE</v>
          </cell>
          <cell r="B471" t="str">
            <v>40 -  CAPITAL OUTLAY</v>
          </cell>
          <cell r="C471" t="str">
            <v>xzero</v>
          </cell>
        </row>
        <row r="472">
          <cell r="A472" t="str">
            <v>809110 - CAPITAL-BUILDING CONSTRUCTION</v>
          </cell>
          <cell r="B472" t="str">
            <v>40 -  CAPITAL OUTLAY</v>
          </cell>
          <cell r="C472" t="str">
            <v>xzero</v>
          </cell>
        </row>
        <row r="473">
          <cell r="A473" t="str">
            <v>809111 - CAPITAL-LEASEHOLD IMPROVEMENTS</v>
          </cell>
          <cell r="B473" t="str">
            <v>40 -  CAPITAL OUTLAY</v>
          </cell>
          <cell r="C473" t="str">
            <v>xzero</v>
          </cell>
        </row>
        <row r="474">
          <cell r="A474" t="str">
            <v>809112 - CAPITAL-LIABILITY INS RESERVE</v>
          </cell>
          <cell r="B474" t="str">
            <v>40 -  CAPITAL OUTLAY</v>
          </cell>
          <cell r="C474" t="str">
            <v>xzero</v>
          </cell>
        </row>
        <row r="475">
          <cell r="A475" t="str">
            <v>809115 - CAPITAL-BUILDING ACQUISITION</v>
          </cell>
          <cell r="B475" t="str">
            <v>40 -  CAPITAL OUTLAY</v>
          </cell>
          <cell r="C475" t="str">
            <v>xzero</v>
          </cell>
        </row>
        <row r="476">
          <cell r="A476" t="str">
            <v>809118 - CAPITAL-PROJECT MANAGER</v>
          </cell>
          <cell r="B476" t="str">
            <v>40 -  CAPITAL OUTLAY</v>
          </cell>
          <cell r="C476" t="str">
            <v>xzero</v>
          </cell>
        </row>
        <row r="477">
          <cell r="A477" t="str">
            <v>809120 - CAPITAL-HV/AC EQUIP/UPGRADES</v>
          </cell>
          <cell r="B477" t="str">
            <v>40 -  CAPITAL OUTLAY</v>
          </cell>
          <cell r="C477" t="str">
            <v>xzero</v>
          </cell>
        </row>
        <row r="478">
          <cell r="A478" t="str">
            <v>809129 - CAPITAL-OTHER IMPROVEMENTS</v>
          </cell>
          <cell r="B478" t="str">
            <v>40 -  CAPITAL OUTLAY</v>
          </cell>
          <cell r="C478" t="str">
            <v>xzero</v>
          </cell>
        </row>
        <row r="479">
          <cell r="A479" t="str">
            <v>809135 - CAPITAL FAC-INSURANCE PREMIUM</v>
          </cell>
          <cell r="B479" t="str">
            <v>40 -  CAPITAL OUTLAY</v>
          </cell>
          <cell r="C479" t="str">
            <v>xzero</v>
          </cell>
        </row>
        <row r="480">
          <cell r="A480" t="str">
            <v>809150 - CAPITAL-CONSULTANTS</v>
          </cell>
          <cell r="B480" t="str">
            <v>40 -  CAPITAL OUTLAY</v>
          </cell>
          <cell r="C480" t="str">
            <v>xzero</v>
          </cell>
        </row>
        <row r="481">
          <cell r="A481" t="str">
            <v>809161 - CAPITAL-LEGAL EXPENSE</v>
          </cell>
          <cell r="B481" t="str">
            <v>40 -  CAPITAL OUTLAY</v>
          </cell>
          <cell r="C481" t="str">
            <v>xzero</v>
          </cell>
        </row>
        <row r="482">
          <cell r="A482" t="str">
            <v>809183 - CAPITAL-APPRAISALS</v>
          </cell>
          <cell r="B482" t="str">
            <v>40 -  CAPITAL OUTLAY</v>
          </cell>
          <cell r="C482" t="str">
            <v>xzero</v>
          </cell>
        </row>
        <row r="483">
          <cell r="A483" t="str">
            <v>809250 - CAPITAL-CONSULTANTS</v>
          </cell>
          <cell r="B483" t="str">
            <v>40 -  CAPITAL OUTLAY</v>
          </cell>
          <cell r="C483" t="str">
            <v>xzero</v>
          </cell>
        </row>
        <row r="484">
          <cell r="A484" t="str">
            <v>809261 - CAPITAL-LEGAL EXPENSE</v>
          </cell>
          <cell r="B484" t="str">
            <v>40 -  CAPITAL OUTLAY</v>
          </cell>
          <cell r="C484" t="str">
            <v>xzero</v>
          </cell>
        </row>
        <row r="485">
          <cell r="A485" t="str">
            <v>809280 - CAPITAL-ROAD CONSTRUCTION</v>
          </cell>
          <cell r="B485" t="str">
            <v>40 -  CAPITAL OUTLAY</v>
          </cell>
          <cell r="C485" t="str">
            <v>xzero</v>
          </cell>
        </row>
        <row r="486">
          <cell r="A486" t="str">
            <v>809281 - CAPITAL-UTILITY CONSTRUCTION</v>
          </cell>
          <cell r="B486" t="str">
            <v>40 -  CAPITAL OUTLAY</v>
          </cell>
          <cell r="C486" t="str">
            <v>xzero</v>
          </cell>
        </row>
        <row r="487">
          <cell r="A487" t="str">
            <v>809283 - CAPITAL-APPRAISALS</v>
          </cell>
          <cell r="B487" t="str">
            <v>40 -  CAPITAL OUTLAY</v>
          </cell>
          <cell r="C487" t="str">
            <v>xzero</v>
          </cell>
        </row>
        <row r="488">
          <cell r="A488" t="str">
            <v>809284 - CAPITAL-ROAD PARTICIPATION</v>
          </cell>
          <cell r="B488" t="str">
            <v>40 -  CAPITAL OUTLAY</v>
          </cell>
          <cell r="C488" t="str">
            <v>xzero</v>
          </cell>
        </row>
        <row r="489">
          <cell r="A489" t="str">
            <v>809285 - CAPITAL-BRIDGE CONSTRUCTION</v>
          </cell>
          <cell r="B489" t="str">
            <v>40 -  CAPITAL OUTLAY</v>
          </cell>
          <cell r="C489" t="str">
            <v>xzero</v>
          </cell>
        </row>
        <row r="490">
          <cell r="A490" t="str">
            <v>809301 - CAPITAL-DAM CONSTRUCTION</v>
          </cell>
          <cell r="B490" t="str">
            <v>40 -  CAPITAL OUTLAY</v>
          </cell>
          <cell r="C490" t="str">
            <v>xzero</v>
          </cell>
        </row>
        <row r="491">
          <cell r="A491" t="str">
            <v>809317 - OTHER INFRASTRUCTRE-WTR UT CON</v>
          </cell>
          <cell r="B491" t="str">
            <v>40 -  CAPITAL OUTLAY</v>
          </cell>
          <cell r="C491" t="str">
            <v>xzero</v>
          </cell>
        </row>
        <row r="492">
          <cell r="A492" t="str">
            <v>809410 - CAPITAL-PARKING LOT CONSTRUCT</v>
          </cell>
          <cell r="B492" t="str">
            <v>40 -  CAPITAL OUTLAY</v>
          </cell>
          <cell r="C492" t="str">
            <v>xzero</v>
          </cell>
        </row>
        <row r="493">
          <cell r="A493" t="str">
            <v>809417 - CAPITAL-WATER UTILITY CONSTRUC</v>
          </cell>
          <cell r="B493" t="str">
            <v>40 -  CAPITAL OUTLAY</v>
          </cell>
          <cell r="C493" t="str">
            <v>xzero</v>
          </cell>
        </row>
        <row r="494">
          <cell r="A494" t="str">
            <v>809432 - CAPITAL-LAND IMPROVEMENTS</v>
          </cell>
          <cell r="B494" t="str">
            <v>40 -  CAPITAL OUTLAY</v>
          </cell>
          <cell r="C494" t="str">
            <v>xzero</v>
          </cell>
        </row>
        <row r="495">
          <cell r="A495" t="str">
            <v>809508 - CAPITAL-ARCHITECTURE</v>
          </cell>
          <cell r="B495" t="str">
            <v>40 -  CAPITAL OUTLAY</v>
          </cell>
          <cell r="C495" t="str">
            <v>xzero</v>
          </cell>
        </row>
        <row r="496">
          <cell r="A496" t="str">
            <v>809518 - CAPITAL-PROJECT MANAGER</v>
          </cell>
          <cell r="B496" t="str">
            <v>40 -  CAPITAL OUTLAY</v>
          </cell>
          <cell r="C496" t="str">
            <v>xzero</v>
          </cell>
        </row>
        <row r="497">
          <cell r="A497" t="str">
            <v>809529 - CAPITAL-OTHER IMPROVEMENTS</v>
          </cell>
          <cell r="B497" t="str">
            <v>40 -  CAPITAL OUTLAY</v>
          </cell>
          <cell r="C497" t="str">
            <v>xzero</v>
          </cell>
        </row>
        <row r="498">
          <cell r="A498" t="str">
            <v>809532 - CAPITAL-LAND IMPROVEMENTS</v>
          </cell>
          <cell r="B498" t="str">
            <v>40 -  CAPITAL OUTLAY</v>
          </cell>
          <cell r="C498" t="str">
            <v>xzero</v>
          </cell>
        </row>
        <row r="499">
          <cell r="A499" t="str">
            <v>809535 - CAPITAL OS-INSURANCE PREMIUM</v>
          </cell>
          <cell r="B499" t="str">
            <v>40 -  CAPITAL OUTLAY</v>
          </cell>
          <cell r="C499" t="str">
            <v>xzero</v>
          </cell>
        </row>
        <row r="500">
          <cell r="A500" t="str">
            <v>809550 - CAPITAL-CONSULTANTS</v>
          </cell>
          <cell r="B500" t="str">
            <v>40 -  CAPITAL OUTLAY</v>
          </cell>
          <cell r="C500" t="str">
            <v>xzero</v>
          </cell>
        </row>
        <row r="501">
          <cell r="A501" t="str">
            <v>809561 - CAPITAL-LEGAL EXPENSE</v>
          </cell>
          <cell r="B501" t="str">
            <v>40 -  CAPITAL OUTLAY</v>
          </cell>
          <cell r="C501" t="str">
            <v>xzero</v>
          </cell>
        </row>
        <row r="502">
          <cell r="A502" t="str">
            <v>809602 - CAPITAL-LAND</v>
          </cell>
          <cell r="B502" t="str">
            <v>40 -  CAPITAL OUTLAY</v>
          </cell>
          <cell r="C502" t="str">
            <v>xzero</v>
          </cell>
        </row>
        <row r="503">
          <cell r="A503" t="str">
            <v>809682 - CAPITAL-ROW ACQUISITION</v>
          </cell>
          <cell r="B503" t="str">
            <v>40 -  CAPITAL OUTLAY</v>
          </cell>
          <cell r="C503" t="str">
            <v>xzero</v>
          </cell>
        </row>
        <row r="504">
          <cell r="A504" t="str">
            <v>809901 - CAPITAL-PROGRAM CONTINGENCY</v>
          </cell>
          <cell r="B504" t="str">
            <v>40 -  CAPITAL OUTLAY</v>
          </cell>
          <cell r="C504" t="str">
            <v>xzero</v>
          </cell>
        </row>
        <row r="505">
          <cell r="A505" t="str">
            <v>613901 - ADMIN-PRINCIPAL PAYMENTS</v>
          </cell>
          <cell r="B505" t="str">
            <v>50 -  DEBT SERVICE</v>
          </cell>
        </row>
        <row r="506">
          <cell r="A506" t="str">
            <v>613902 - ADMIN-INTEREST PAYMENTS</v>
          </cell>
          <cell r="B506" t="str">
            <v>50 -  DEBT SERVICE</v>
          </cell>
        </row>
        <row r="507">
          <cell r="A507" t="str">
            <v>613903 - ADMIN-FISCAL SERVICES</v>
          </cell>
          <cell r="B507" t="str">
            <v>50 -  DEBT SERVICE</v>
          </cell>
        </row>
        <row r="508">
          <cell r="A508" t="str">
            <v>613906 - ADMIN-ARBITRAGE</v>
          </cell>
          <cell r="B508" t="str">
            <v>50 -  DEBT SERVICE</v>
          </cell>
        </row>
        <row r="509">
          <cell r="A509" t="str">
            <v>613907 - ADMIN-CAPITAL LEASE PAYMENT</v>
          </cell>
          <cell r="B509" t="str">
            <v>50 -  DEBT SERVICE</v>
          </cell>
        </row>
        <row r="510">
          <cell r="A510" t="str">
            <v>613910 - ADMIN-DEBT ISSUANCE COSTS</v>
          </cell>
          <cell r="B510" t="str">
            <v>50 -  DEBT SERVICE</v>
          </cell>
        </row>
        <row r="511">
          <cell r="A511" t="str">
            <v>613911 - ADMIN-DEBT ISSUE DISCOUNT</v>
          </cell>
          <cell r="B511" t="str">
            <v>50 -  DEBT SERVICE</v>
          </cell>
        </row>
        <row r="512">
          <cell r="A512" t="str">
            <v>613930 - ADMIN-REFUNDING ESCROW PYMT</v>
          </cell>
          <cell r="B512" t="str">
            <v>50 -  DEBT SERVICE</v>
          </cell>
        </row>
        <row r="513">
          <cell r="A513" t="str">
            <v>613931 - ADMIN-REFUNDING PREMIUM</v>
          </cell>
          <cell r="B513" t="str">
            <v>50 -  DEBT SERVICE</v>
          </cell>
        </row>
        <row r="514">
          <cell r="A514" t="str">
            <v>613932 - ADMIN-ADVANCE REFUNDING ESCROW</v>
          </cell>
          <cell r="B514" t="str">
            <v>50 -  DEBT SERVICE</v>
          </cell>
        </row>
        <row r="515">
          <cell r="A515" t="str">
            <v>613933 - ADMIN-REFUNDING PRINCIPAL PMTS</v>
          </cell>
          <cell r="B515" t="str">
            <v>50 -  DEBT SERVICE</v>
          </cell>
        </row>
        <row r="516">
          <cell r="A516" t="str">
            <v>613934 - ADMIN-OTHER REFUNDING PAYMENTS</v>
          </cell>
          <cell r="B516" t="str">
            <v>50 -  DEBT SERVICE</v>
          </cell>
        </row>
        <row r="517">
          <cell r="A517" t="str">
            <v>613950 - ADMIN-REFUNDED BOND INTEREST</v>
          </cell>
          <cell r="B517" t="str">
            <v>50 -  DEBT SERVICE</v>
          </cell>
        </row>
        <row r="518">
          <cell r="A518" t="str">
            <v>990001 - TO-GENERAL</v>
          </cell>
          <cell r="B518" t="str">
            <v>60 -  TRANSFERS</v>
          </cell>
          <cell r="C518" t="str">
            <v>xzero</v>
          </cell>
        </row>
        <row r="519">
          <cell r="A519" t="str">
            <v>990003 - TO-RECORDS ARCHIVE</v>
          </cell>
          <cell r="B519" t="str">
            <v>60 -  TRANSFERS</v>
          </cell>
          <cell r="C519" t="str">
            <v>xzero</v>
          </cell>
        </row>
        <row r="520">
          <cell r="A520" t="str">
            <v>990018 - TO-JUVENILE PROBATION</v>
          </cell>
          <cell r="B520" t="str">
            <v>60 -  TRANSFERS</v>
          </cell>
          <cell r="C520" t="str">
            <v>xzero</v>
          </cell>
        </row>
        <row r="521">
          <cell r="A521" t="str">
            <v>990019 - TO-PRETRIAL RELEASE</v>
          </cell>
          <cell r="B521" t="str">
            <v>60 -  TRANSFERS</v>
          </cell>
          <cell r="C521" t="str">
            <v>xzero</v>
          </cell>
        </row>
        <row r="522">
          <cell r="A522" t="str">
            <v>990020 - TO-JURY</v>
          </cell>
          <cell r="B522" t="str">
            <v>60 -  TRANSFERS</v>
          </cell>
          <cell r="C522" t="str">
            <v>xzero</v>
          </cell>
        </row>
        <row r="523">
          <cell r="A523" t="str">
            <v>990022 - TO-MYERS PARK OPERATING</v>
          </cell>
          <cell r="B523" t="str">
            <v>60 -  TRANSFERS</v>
          </cell>
          <cell r="C523" t="str">
            <v>xzero</v>
          </cell>
        </row>
        <row r="524">
          <cell r="A524" t="str">
            <v>990029 - TO-COURTHOUSE SECURITY</v>
          </cell>
          <cell r="B524" t="str">
            <v>60 -  TRANSFERS</v>
          </cell>
          <cell r="C524" t="str">
            <v>xzero</v>
          </cell>
        </row>
        <row r="525">
          <cell r="A525" t="str">
            <v>990030 - TO-CODE INSPECTION</v>
          </cell>
          <cell r="B525" t="str">
            <v>60 -  TRANSFERS</v>
          </cell>
          <cell r="C525" t="str">
            <v>xzero</v>
          </cell>
        </row>
        <row r="526">
          <cell r="A526" t="str">
            <v>990041 - TO-JUVENILE ALTERNATIVE ED</v>
          </cell>
          <cell r="B526" t="str">
            <v>60 -  TRANSFERS</v>
          </cell>
          <cell r="C526" t="str">
            <v>xzero</v>
          </cell>
        </row>
        <row r="527">
          <cell r="A527" t="str">
            <v>990045 - TO-OUT OF COUNTY SEX OFFENDER</v>
          </cell>
          <cell r="B527" t="str">
            <v>60 -  TRANSFERS</v>
          </cell>
          <cell r="C527" t="str">
            <v>xzero</v>
          </cell>
        </row>
        <row r="528">
          <cell r="A528" t="str">
            <v>990499 - TO-PERMANENT IMPROVEMENT</v>
          </cell>
          <cell r="B528" t="str">
            <v>60 -  TRANSFERS</v>
          </cell>
          <cell r="C528" t="str">
            <v>xzero</v>
          </cell>
        </row>
        <row r="529">
          <cell r="A529" t="str">
            <v>990997 - TO-FREEDOM PHONE</v>
          </cell>
          <cell r="B529" t="str">
            <v>60 -  TRANSFERS</v>
          </cell>
          <cell r="C529" t="str">
            <v>xzero</v>
          </cell>
        </row>
        <row r="530">
          <cell r="A530" t="str">
            <v>990998 - TO-DA SPECIAL SERVICE FEE</v>
          </cell>
          <cell r="B530" t="str">
            <v>60 -  TRANSFERS</v>
          </cell>
          <cell r="C530" t="str">
            <v>xzero</v>
          </cell>
        </row>
        <row r="531">
          <cell r="A531" t="str">
            <v>990999 - TO-DA SPECIAL DRUG FORFEITURE</v>
          </cell>
          <cell r="B531" t="str">
            <v>60 -  TRANSFERS</v>
          </cell>
          <cell r="C531" t="str">
            <v>xzero</v>
          </cell>
        </row>
        <row r="532">
          <cell r="A532" t="str">
            <v>991017 - TO-TAX A/C MOTOR VEHICLE TAX</v>
          </cell>
          <cell r="B532" t="str">
            <v>60 -  TRANSFERS</v>
          </cell>
          <cell r="C532" t="str">
            <v>xzero</v>
          </cell>
        </row>
        <row r="533">
          <cell r="A533" t="str">
            <v>991021 - TO-LAW LIBRARY</v>
          </cell>
          <cell r="B533" t="str">
            <v>60 -  TRANSFERS</v>
          </cell>
          <cell r="C533" t="str">
            <v>xzero</v>
          </cell>
        </row>
        <row r="534">
          <cell r="A534" t="str">
            <v>991026 - TO-DISTRICT CLK REC MGMT &amp; PRE</v>
          </cell>
          <cell r="B534" t="str">
            <v>60 -  TRANSFERS</v>
          </cell>
          <cell r="C534" t="str">
            <v>xzero</v>
          </cell>
        </row>
        <row r="535">
          <cell r="A535" t="str">
            <v>991035 - TO-ELECTION EQUIPMENT</v>
          </cell>
          <cell r="B535" t="str">
            <v>60 -  TRANSFERS</v>
          </cell>
          <cell r="C535" t="str">
            <v>xzero</v>
          </cell>
        </row>
        <row r="536">
          <cell r="A536" t="str">
            <v>991038 - TO-DA SERVICE FEE</v>
          </cell>
          <cell r="B536" t="str">
            <v>60 -  TRANSFERS</v>
          </cell>
          <cell r="C536" t="str">
            <v>xzero</v>
          </cell>
        </row>
        <row r="537">
          <cell r="A537" t="str">
            <v>991040 - TO-HEALTHCARE FOUNDATION</v>
          </cell>
          <cell r="B537" t="str">
            <v>60 -  TRANSFERS</v>
          </cell>
          <cell r="C537" t="str">
            <v>xzero</v>
          </cell>
        </row>
        <row r="538">
          <cell r="A538" t="str">
            <v>991044 - TO-COUNTY REC MGMT &amp; PRES</v>
          </cell>
          <cell r="B538" t="str">
            <v>60 -  TRANSFERS</v>
          </cell>
          <cell r="C538" t="str">
            <v>xzero</v>
          </cell>
        </row>
        <row r="539">
          <cell r="A539" t="str">
            <v>991050 - TO-DRUG COURT PROGRAM</v>
          </cell>
          <cell r="B539" t="str">
            <v>60 -  TRANSFERS</v>
          </cell>
          <cell r="C539" t="str">
            <v>xzero</v>
          </cell>
        </row>
        <row r="540">
          <cell r="A540" t="str">
            <v>991051 - TO-SCAAP</v>
          </cell>
          <cell r="B540" t="str">
            <v>60 -  TRANSFERS</v>
          </cell>
          <cell r="C540" t="str">
            <v>xzero</v>
          </cell>
        </row>
        <row r="541">
          <cell r="A541" t="str">
            <v>991054 - TO-PROBATE CONTRIBUTIONS</v>
          </cell>
          <cell r="B541" t="str">
            <v>60 -  TRANSFERS</v>
          </cell>
          <cell r="C541" t="str">
            <v>xzero</v>
          </cell>
        </row>
        <row r="542">
          <cell r="A542" t="str">
            <v>991057 - TO-DA APPORTIONMENT</v>
          </cell>
          <cell r="B542" t="str">
            <v>60 -  TRANSFERS</v>
          </cell>
          <cell r="C542" t="str">
            <v>xzero</v>
          </cell>
        </row>
        <row r="543">
          <cell r="A543" t="str">
            <v>991058 - TO-JUSTICE CRT BLDG SECURITY</v>
          </cell>
          <cell r="B543" t="str">
            <v>60 -  TRANSFERS</v>
          </cell>
          <cell r="C543" t="str">
            <v>xzero</v>
          </cell>
        </row>
        <row r="544">
          <cell r="A544" t="str">
            <v>991065 - TO-SHERIFF FORFEITURE FED</v>
          </cell>
          <cell r="B544" t="str">
            <v>60 -  TRANSFERS</v>
          </cell>
          <cell r="C544" t="str">
            <v>xzero</v>
          </cell>
        </row>
        <row r="545">
          <cell r="A545" t="str">
            <v>991998 - TO-VETERANS COURT PROGRAM</v>
          </cell>
          <cell r="B545" t="str">
            <v>60 -  TRANSFERS</v>
          </cell>
          <cell r="C545" t="str">
            <v>xzero</v>
          </cell>
        </row>
        <row r="546">
          <cell r="A546" t="str">
            <v>992101 - TO-FEDERAL GRANTS</v>
          </cell>
          <cell r="B546" t="str">
            <v>60 -  TRANSFERS</v>
          </cell>
          <cell r="C546" t="str">
            <v>xzero</v>
          </cell>
        </row>
        <row r="547">
          <cell r="A547" t="str">
            <v>992102 - TO-PUBLIC HEALTH EMERG PREPD</v>
          </cell>
          <cell r="B547" t="str">
            <v>60 -  TRANSFERS</v>
          </cell>
          <cell r="C547" t="str">
            <v>xzero</v>
          </cell>
        </row>
        <row r="548">
          <cell r="A548" t="str">
            <v>992106 - TO-LLEBG 2003</v>
          </cell>
          <cell r="B548" t="str">
            <v>60 -  TRANSFERS</v>
          </cell>
          <cell r="C548" t="str">
            <v>xzero</v>
          </cell>
        </row>
        <row r="549">
          <cell r="A549" t="str">
            <v>992107 - TO-LLEBG 2004</v>
          </cell>
          <cell r="B549" t="str">
            <v>60 -  TRANSFERS</v>
          </cell>
          <cell r="C549" t="str">
            <v>xzero</v>
          </cell>
        </row>
        <row r="550">
          <cell r="A550" t="str">
            <v>992108 - TO-HEALTHCARE GRANTS</v>
          </cell>
          <cell r="B550" t="str">
            <v>60 -  TRANSFERS</v>
          </cell>
          <cell r="C550" t="str">
            <v>xzero</v>
          </cell>
        </row>
        <row r="551">
          <cell r="A551" t="str">
            <v>992111 - TO-LLEBG 2002</v>
          </cell>
          <cell r="B551" t="str">
            <v>60 -  TRANSFERS</v>
          </cell>
          <cell r="C551" t="str">
            <v>xzero</v>
          </cell>
        </row>
        <row r="552">
          <cell r="A552" t="str">
            <v>992121 - TO-2012 JUSTICE ASST GRANT</v>
          </cell>
          <cell r="B552" t="str">
            <v>60 -  TRANSFERS</v>
          </cell>
          <cell r="C552" t="str">
            <v>xzero</v>
          </cell>
        </row>
        <row r="553">
          <cell r="A553" t="str">
            <v>992580 - TO-STATE GRANTS</v>
          </cell>
          <cell r="B553" t="str">
            <v>60 -  TRANSFERS</v>
          </cell>
          <cell r="C553" t="str">
            <v>xzero</v>
          </cell>
        </row>
        <row r="554">
          <cell r="A554" t="str">
            <v>992581 - TO-TCEQ GRANT</v>
          </cell>
          <cell r="B554" t="str">
            <v>60 -  TRANSFERS</v>
          </cell>
          <cell r="C554" t="str">
            <v>xzero</v>
          </cell>
        </row>
        <row r="555">
          <cell r="A555" t="str">
            <v>992582 - TO-JUV ACCT INC BLOCK GRANT</v>
          </cell>
          <cell r="B555" t="str">
            <v>60 -  TRANSFERS</v>
          </cell>
          <cell r="C555" t="str">
            <v>xzero</v>
          </cell>
        </row>
        <row r="556">
          <cell r="A556" t="str">
            <v>992761 - TO-PRIVATE SECTOR GRANTS</v>
          </cell>
          <cell r="B556" t="str">
            <v>60 -  TRANSFERS</v>
          </cell>
          <cell r="C556" t="str">
            <v>xzero</v>
          </cell>
        </row>
        <row r="557">
          <cell r="A557" t="str">
            <v>992899 - TO-LOCAL AGREEMENT/FUNDING</v>
          </cell>
          <cell r="B557" t="str">
            <v>60 -  TRANSFERS</v>
          </cell>
          <cell r="C557" t="str">
            <v>xzero</v>
          </cell>
        </row>
        <row r="558">
          <cell r="A558" t="str">
            <v>992989 - TO-LLEBG 2001</v>
          </cell>
          <cell r="B558" t="str">
            <v>60 -  TRANSFERS</v>
          </cell>
          <cell r="C558" t="str">
            <v>xzero</v>
          </cell>
        </row>
        <row r="559">
          <cell r="A559" t="str">
            <v>992990 - TO-CRIME PREV GRANT 2000</v>
          </cell>
          <cell r="B559" t="str">
            <v>60 -  TRANSFERS</v>
          </cell>
          <cell r="C559" t="str">
            <v>xzero</v>
          </cell>
        </row>
        <row r="560">
          <cell r="A560" t="str">
            <v>992991 - TO-CRIME PREV GRANT 1999</v>
          </cell>
          <cell r="B560" t="str">
            <v>60 -  TRANSFERS</v>
          </cell>
          <cell r="C560" t="str">
            <v>xzero</v>
          </cell>
        </row>
        <row r="561">
          <cell r="A561" t="str">
            <v>992992 - TO-CRIME PREV GRANT 1998</v>
          </cell>
          <cell r="B561" t="str">
            <v>60 -  TRANSFERS</v>
          </cell>
          <cell r="C561" t="str">
            <v>xzero</v>
          </cell>
        </row>
        <row r="562">
          <cell r="A562" t="str">
            <v>992993 - TO-VOCA GRANT</v>
          </cell>
          <cell r="B562" t="str">
            <v>60 -  TRANSFERS</v>
          </cell>
          <cell r="C562" t="str">
            <v>xzero</v>
          </cell>
        </row>
        <row r="563">
          <cell r="A563" t="str">
            <v>992994 - TO-CRIME PREV GRANT 1997</v>
          </cell>
          <cell r="B563" t="str">
            <v>60 -  TRANSFERS</v>
          </cell>
          <cell r="C563" t="str">
            <v>xzero</v>
          </cell>
        </row>
        <row r="564">
          <cell r="A564" t="str">
            <v>992995 - TO-CRIME PREV GRANT</v>
          </cell>
          <cell r="B564" t="str">
            <v>60 -  TRANSFERS</v>
          </cell>
          <cell r="C564" t="str">
            <v>xzero</v>
          </cell>
        </row>
        <row r="565">
          <cell r="A565" t="str">
            <v>992999 - TO-TDCJ-CJAD TRACKING SYS</v>
          </cell>
          <cell r="B565" t="str">
            <v>60 -  TRANSFERS</v>
          </cell>
          <cell r="C565" t="str">
            <v>xzero</v>
          </cell>
        </row>
        <row r="566">
          <cell r="A566" t="str">
            <v>993001 - TO-DEBT SERVICE</v>
          </cell>
          <cell r="B566" t="str">
            <v>60 -  TRANSFERS</v>
          </cell>
          <cell r="C566" t="str">
            <v>xzero</v>
          </cell>
        </row>
        <row r="567">
          <cell r="A567" t="str">
            <v>993901 - TO-LTD TAX PERM IMP 02 DS</v>
          </cell>
          <cell r="B567" t="str">
            <v>60 -  TRANSFERS</v>
          </cell>
          <cell r="C567" t="str">
            <v>xzero</v>
          </cell>
        </row>
        <row r="568">
          <cell r="A568" t="str">
            <v>993902 - TO-LTD TAX PI &amp; RFND 04 DS</v>
          </cell>
          <cell r="B568" t="str">
            <v>60 -  TRANSFERS</v>
          </cell>
          <cell r="C568" t="str">
            <v>xzero</v>
          </cell>
        </row>
        <row r="569">
          <cell r="A569" t="str">
            <v>993903 - TO-LTD TAX PI &amp; RFND 05 DS</v>
          </cell>
          <cell r="B569" t="str">
            <v>60 -  TRANSFERS</v>
          </cell>
          <cell r="C569" t="str">
            <v>xzero</v>
          </cell>
        </row>
        <row r="570">
          <cell r="A570" t="str">
            <v>993904 - TO-LTD TAX PERM IMP 06 DS</v>
          </cell>
          <cell r="B570" t="str">
            <v>60 -  TRANSFERS</v>
          </cell>
          <cell r="C570" t="str">
            <v>xzero</v>
          </cell>
        </row>
        <row r="571">
          <cell r="A571" t="str">
            <v>993906 - TO-LTD TAX PI &amp; RFND 08 DS</v>
          </cell>
          <cell r="B571" t="str">
            <v>60 -  TRANSFERS</v>
          </cell>
          <cell r="C571" t="str">
            <v>xzero</v>
          </cell>
        </row>
        <row r="572">
          <cell r="A572" t="str">
            <v>993910 - TO-LTD TAX PI &amp; RFND 12 DS</v>
          </cell>
          <cell r="B572" t="str">
            <v>60 -  TRANSFERS</v>
          </cell>
          <cell r="C572" t="str">
            <v>xzero</v>
          </cell>
        </row>
        <row r="573">
          <cell r="A573" t="str">
            <v>993913 - TO-OPEN SPACE DS</v>
          </cell>
          <cell r="B573" t="str">
            <v>60 -  TRANSFERS</v>
          </cell>
          <cell r="C573" t="str">
            <v>xzero</v>
          </cell>
        </row>
        <row r="574">
          <cell r="A574" t="str">
            <v>993915 - TO-CAP IMP 93 CO DS</v>
          </cell>
          <cell r="B574" t="str">
            <v>60 -  TRANSFERS</v>
          </cell>
          <cell r="C574" t="str">
            <v>xzero</v>
          </cell>
        </row>
        <row r="575">
          <cell r="A575" t="str">
            <v>993916 - TO-CAP IMP 93 COBS DS</v>
          </cell>
          <cell r="B575" t="str">
            <v>60 -  TRANSFERS</v>
          </cell>
          <cell r="C575" t="str">
            <v>xzero</v>
          </cell>
        </row>
        <row r="576">
          <cell r="A576" t="str">
            <v>993918 - TO-CAP IMP 94 COB DS</v>
          </cell>
          <cell r="B576" t="str">
            <v>60 -  TRANSFERS</v>
          </cell>
          <cell r="C576" t="str">
            <v>xzero</v>
          </cell>
        </row>
        <row r="577">
          <cell r="A577" t="str">
            <v>993919 - TO-CAP IMP 94A COB DS</v>
          </cell>
          <cell r="B577" t="str">
            <v>60 -  TRANSFERS</v>
          </cell>
          <cell r="C577" t="str">
            <v>xzero</v>
          </cell>
        </row>
        <row r="578">
          <cell r="A578" t="str">
            <v>993920 - TO-JUV DETENTION FACL 95 DS</v>
          </cell>
          <cell r="B578" t="str">
            <v>60 -  TRANSFERS</v>
          </cell>
          <cell r="C578" t="str">
            <v>xzero</v>
          </cell>
        </row>
        <row r="579">
          <cell r="A579" t="str">
            <v>993921 - TO-JAIL DEVELOPMENT DS</v>
          </cell>
          <cell r="B579" t="str">
            <v>60 -  TRANSFERS</v>
          </cell>
          <cell r="C579" t="str">
            <v>xzero</v>
          </cell>
        </row>
        <row r="580">
          <cell r="A580" t="str">
            <v>993923 - TO-LTD TAX PERM IMP 99 DS</v>
          </cell>
          <cell r="B580" t="str">
            <v>60 -  TRANSFERS</v>
          </cell>
          <cell r="C580" t="str">
            <v>xzero</v>
          </cell>
        </row>
        <row r="581">
          <cell r="A581" t="str">
            <v>993925 - TO-LTD TAX PERM IMP 00 DS</v>
          </cell>
          <cell r="B581" t="str">
            <v>60 -  TRANSFERS</v>
          </cell>
          <cell r="C581" t="str">
            <v>xzero</v>
          </cell>
        </row>
        <row r="582">
          <cell r="A582" t="str">
            <v>993926 - TO-LTD TAX PERM IMP 01 DS</v>
          </cell>
          <cell r="B582" t="str">
            <v>60 -  TRANSFERS</v>
          </cell>
          <cell r="C582" t="str">
            <v>xzero</v>
          </cell>
        </row>
        <row r="583">
          <cell r="A583" t="str">
            <v>993927 - TO-UNL TAX ROAD &amp; RFND 04 DS</v>
          </cell>
          <cell r="B583" t="str">
            <v>60 -  TRANSFERS</v>
          </cell>
          <cell r="C583" t="str">
            <v>xzero</v>
          </cell>
        </row>
        <row r="584">
          <cell r="A584" t="str">
            <v>993928 - TO-UNL TAX ROAD &amp; RFND 05 DS</v>
          </cell>
          <cell r="B584" t="str">
            <v>60 -  TRANSFERS</v>
          </cell>
          <cell r="C584" t="str">
            <v>xzero</v>
          </cell>
        </row>
        <row r="585">
          <cell r="A585" t="str">
            <v>993930 - TO-UNL TAX ROAD &amp; RFND 07 DS</v>
          </cell>
          <cell r="B585" t="str">
            <v>60 -  TRANSFERS</v>
          </cell>
          <cell r="C585" t="str">
            <v>xzero</v>
          </cell>
        </row>
        <row r="586">
          <cell r="A586" t="str">
            <v>993931 - TO-UNL TAX ROAD 08 DS</v>
          </cell>
          <cell r="B586" t="str">
            <v>60 -  TRANSFERS</v>
          </cell>
          <cell r="C586" t="str">
            <v>xzero</v>
          </cell>
        </row>
        <row r="587">
          <cell r="A587" t="str">
            <v>993933 - TO-UNL TAX ROAD BAB 09B DS</v>
          </cell>
          <cell r="B587" t="str">
            <v>60 -  TRANSFERS</v>
          </cell>
          <cell r="C587" t="str">
            <v>xzero</v>
          </cell>
        </row>
        <row r="588">
          <cell r="A588" t="str">
            <v>993935 - TO-UNL TAX ROAD &amp; RFND 12 DS</v>
          </cell>
          <cell r="B588" t="str">
            <v>60 -  TRANSFERS</v>
          </cell>
          <cell r="C588" t="str">
            <v>xzero</v>
          </cell>
        </row>
        <row r="589">
          <cell r="A589" t="str">
            <v>993940 - TO-UNL TAX ROAD 00 DS</v>
          </cell>
          <cell r="B589" t="str">
            <v>60 -  TRANSFERS</v>
          </cell>
          <cell r="C589" t="str">
            <v>xzero</v>
          </cell>
        </row>
        <row r="590">
          <cell r="A590" t="str">
            <v>993941 - TO-UNL TAX ROAD 01 DS</v>
          </cell>
          <cell r="B590" t="str">
            <v>60 -  TRANSFERS</v>
          </cell>
          <cell r="C590" t="str">
            <v>xzero</v>
          </cell>
        </row>
        <row r="591">
          <cell r="A591" t="str">
            <v>993942 - TO-UNL TAX ROAD 97 DS</v>
          </cell>
          <cell r="B591" t="str">
            <v>60 -  TRANSFERS</v>
          </cell>
          <cell r="C591" t="str">
            <v>xzero</v>
          </cell>
        </row>
        <row r="592">
          <cell r="A592" t="str">
            <v>993943 - TO-TAX NOTES 06 DS</v>
          </cell>
          <cell r="B592" t="str">
            <v>60 -  TRANSFERS</v>
          </cell>
          <cell r="C592" t="str">
            <v>xzero</v>
          </cell>
        </row>
        <row r="593">
          <cell r="A593" t="str">
            <v>993944 - TO-TAX NOTES CAP IMPR 96 DS</v>
          </cell>
          <cell r="B593" t="str">
            <v>60 -  TRANSFERS</v>
          </cell>
          <cell r="C593" t="str">
            <v>xzero</v>
          </cell>
        </row>
        <row r="594">
          <cell r="A594" t="str">
            <v>993945 - TO-TAX NOTES CAP IMPR 01 DS</v>
          </cell>
          <cell r="B594" t="str">
            <v>60 -  TRANSFERS</v>
          </cell>
          <cell r="C594" t="str">
            <v>xzero</v>
          </cell>
        </row>
        <row r="595">
          <cell r="A595" t="str">
            <v>993947 - TO-TAX NOTES 02 DS</v>
          </cell>
          <cell r="B595" t="str">
            <v>60 -  TRANSFERS</v>
          </cell>
          <cell r="C595" t="str">
            <v>xzero</v>
          </cell>
        </row>
        <row r="596">
          <cell r="A596" t="str">
            <v>993948 - TO-TAX NOTES 04 DS</v>
          </cell>
          <cell r="B596" t="str">
            <v>60 -  TRANSFERS</v>
          </cell>
          <cell r="C596" t="str">
            <v>xzero</v>
          </cell>
        </row>
        <row r="597">
          <cell r="A597" t="str">
            <v>993949 - TO-UNL TAX RFND 11 DS</v>
          </cell>
          <cell r="B597" t="str">
            <v>60 -  TRANSFERS</v>
          </cell>
          <cell r="C597" t="str">
            <v>xzero</v>
          </cell>
        </row>
        <row r="598">
          <cell r="A598" t="str">
            <v>993950 - TO-LTD TAX RFND 11 DS</v>
          </cell>
          <cell r="B598" t="str">
            <v>60 -  TRANSFERS</v>
          </cell>
          <cell r="C598" t="str">
            <v>xzero</v>
          </cell>
        </row>
        <row r="599">
          <cell r="A599" t="str">
            <v>993951 - TO-OPEN SPACE REFUNDING DS</v>
          </cell>
          <cell r="B599" t="str">
            <v>60 -  TRANSFERS</v>
          </cell>
          <cell r="C599" t="str">
            <v>xzero</v>
          </cell>
        </row>
        <row r="600">
          <cell r="A600" t="str">
            <v>993953 - TO-UNL TAX REFUNDING 93 DS</v>
          </cell>
          <cell r="B600" t="str">
            <v>60 -  TRANSFERS</v>
          </cell>
          <cell r="C600" t="str">
            <v>xzero</v>
          </cell>
        </row>
        <row r="601">
          <cell r="A601" t="str">
            <v>993954 - TO-CRIMINAL JUSTICE RFND DS</v>
          </cell>
          <cell r="B601" t="str">
            <v>60 -  TRANSFERS</v>
          </cell>
          <cell r="C601" t="str">
            <v>xzero</v>
          </cell>
        </row>
        <row r="602">
          <cell r="A602" t="str">
            <v>993956 - TO-DS-CAPITAL IMPROVE TN 96</v>
          </cell>
          <cell r="B602" t="str">
            <v>60 -  TRANSFERS</v>
          </cell>
          <cell r="C602" t="str">
            <v>xzero</v>
          </cell>
        </row>
        <row r="603">
          <cell r="A603" t="str">
            <v>994003 - TO-LTD TAX PERM IMP 01</v>
          </cell>
          <cell r="B603" t="str">
            <v>60 -  TRANSFERS</v>
          </cell>
          <cell r="C603" t="str">
            <v>xzero</v>
          </cell>
        </row>
        <row r="604">
          <cell r="A604" t="str">
            <v>994009 - TO-LTD TX PI 2008 07PROJ</v>
          </cell>
          <cell r="B604" t="str">
            <v>60 -  TRANSFERS</v>
          </cell>
          <cell r="C604" t="str">
            <v>xzero</v>
          </cell>
        </row>
        <row r="605">
          <cell r="A605" t="str">
            <v>994284 - TO-UNL TAX ROAD 95/97</v>
          </cell>
          <cell r="B605" t="str">
            <v>60 -  TRANSFERS</v>
          </cell>
          <cell r="C605" t="str">
            <v>xzero</v>
          </cell>
        </row>
        <row r="606">
          <cell r="A606" t="str">
            <v>994403 - TO-TAX NOTES CAP IMP 01A</v>
          </cell>
          <cell r="B606" t="str">
            <v>60 -  TRANSFERS</v>
          </cell>
          <cell r="C606" t="str">
            <v>xzero</v>
          </cell>
        </row>
        <row r="607">
          <cell r="A607" t="str">
            <v>995501 - TO-LIABILITY INSURANCE</v>
          </cell>
          <cell r="B607" t="str">
            <v>60 -  TRANSFERS</v>
          </cell>
          <cell r="C607" t="str">
            <v>xzero</v>
          </cell>
        </row>
        <row r="608">
          <cell r="A608" t="str">
            <v>995502 - TO-WORKERS' COMPENSATION INS</v>
          </cell>
          <cell r="B608" t="str">
            <v>60 -  TRANSFERS</v>
          </cell>
          <cell r="C608" t="str">
            <v>xzero</v>
          </cell>
        </row>
        <row r="609">
          <cell r="A609" t="str">
            <v>995505 - TO-INSURANCE CLAIM</v>
          </cell>
          <cell r="B609" t="str">
            <v>60 -  TRANSFERS</v>
          </cell>
          <cell r="C609" t="str">
            <v>xzero</v>
          </cell>
        </row>
        <row r="610">
          <cell r="A610" t="str">
            <v>995799 - TO-OPEB</v>
          </cell>
          <cell r="B610" t="str">
            <v>60 -  TRANSFERS</v>
          </cell>
          <cell r="C610" t="str">
            <v>xzero</v>
          </cell>
        </row>
        <row r="611">
          <cell r="A611" t="str">
            <v>995990 - TO-ANIMAL SAFETY</v>
          </cell>
          <cell r="B611" t="str">
            <v>60 -  TRANSFERS</v>
          </cell>
          <cell r="C611" t="str">
            <v>xzero</v>
          </cell>
        </row>
        <row r="612">
          <cell r="A612" t="str">
            <v>995991 - TO-ANIMAL SHELTER PROGRAM</v>
          </cell>
          <cell r="B612" t="str">
            <v>60 -  TRANSFERS</v>
          </cell>
          <cell r="C612" t="str">
            <v>xzero</v>
          </cell>
        </row>
        <row r="613">
          <cell r="A613" t="str">
            <v>995999 - TO-CC TOLL ROAD AUTHORITY</v>
          </cell>
          <cell r="B613" t="str">
            <v>60 -  TRANSFERS</v>
          </cell>
          <cell r="C613" t="str">
            <v>xzero</v>
          </cell>
        </row>
        <row r="614">
          <cell r="A614" t="str">
            <v>996050 - TO-JUDICIAL DISTRICT</v>
          </cell>
          <cell r="B614" t="str">
            <v>60 -  TRANSFERS</v>
          </cell>
          <cell r="C614" t="str">
            <v>xzero</v>
          </cell>
        </row>
        <row r="615">
          <cell r="A615" t="str">
            <v>996051 - TO-DP-SC MENTALLY IMPAIRED</v>
          </cell>
          <cell r="B615" t="str">
            <v>60 -  TRANSFERS</v>
          </cell>
          <cell r="C615" t="str">
            <v>xzero</v>
          </cell>
        </row>
        <row r="616">
          <cell r="A616" t="str">
            <v>996052 - TO-CCP-NEW CASELOAD REDUCTN</v>
          </cell>
          <cell r="B616" t="str">
            <v>60 -  TRANSFERS</v>
          </cell>
          <cell r="C616" t="str">
            <v>xzero</v>
          </cell>
        </row>
        <row r="617">
          <cell r="A617" t="str">
            <v>996053 - TO-CCP-COMM CORRECTIONS FAC</v>
          </cell>
          <cell r="B617" t="str">
            <v>60 -  TRANSFERS</v>
          </cell>
          <cell r="C617" t="str">
            <v>xzero</v>
          </cell>
        </row>
        <row r="618">
          <cell r="A618" t="str">
            <v>996054 - TO-CCP-ENCHANCED SUP STRATEG</v>
          </cell>
          <cell r="B618" t="str">
            <v>60 -  TRANSFERS</v>
          </cell>
          <cell r="C618" t="str">
            <v>xzero</v>
          </cell>
        </row>
        <row r="619">
          <cell r="A619" t="str">
            <v>996055 - TO-DP-SC SEX OFFENDER</v>
          </cell>
          <cell r="B619" t="str">
            <v>60 -  TRANSFERS</v>
          </cell>
          <cell r="C619" t="str">
            <v>xzero</v>
          </cell>
        </row>
        <row r="620">
          <cell r="A620" t="str">
            <v>996056 - TO-DP-SC YOUTHFUL OFFENDER</v>
          </cell>
          <cell r="B620" t="str">
            <v>60 -  TRANSFERS</v>
          </cell>
          <cell r="C620" t="str">
            <v>xzero</v>
          </cell>
        </row>
        <row r="621">
          <cell r="A621" t="str">
            <v>996057 - TO-TAIP</v>
          </cell>
          <cell r="B621" t="str">
            <v>60 -  TRANSFERS</v>
          </cell>
          <cell r="C621" t="str">
            <v>xzero</v>
          </cell>
        </row>
        <row r="622">
          <cell r="A622" t="str">
            <v>996058 - TO-DP-SC SUBSTANCE ABUSE</v>
          </cell>
          <cell r="B622" t="str">
            <v>60 -  TRANSFERS</v>
          </cell>
          <cell r="C622" t="str">
            <v>xzero</v>
          </cell>
        </row>
        <row r="623">
          <cell r="A623" t="str">
            <v>996800 - TO-CPS BOARD</v>
          </cell>
          <cell r="B623" t="str">
            <v>60 -  TRANSFERS</v>
          </cell>
          <cell r="C623" t="str">
            <v>xzero</v>
          </cell>
        </row>
        <row r="624">
          <cell r="A624" t="str">
            <v>999971 - TO_GASB 34 CONVERSION</v>
          </cell>
          <cell r="B624" t="str">
            <v>60 -  TRANSFERS</v>
          </cell>
          <cell r="C624" t="str">
            <v>xzero</v>
          </cell>
        </row>
        <row r="625">
          <cell r="A625" t="str">
            <v>653802 - MISC-91 AND PRIOR CJAD FEES</v>
          </cell>
          <cell r="B625" t="str">
            <v>99 -  UNBUDGETED</v>
          </cell>
          <cell r="C625" t="str">
            <v>xzero</v>
          </cell>
        </row>
        <row r="626">
          <cell r="A626" t="str">
            <v>970101 - FULL ACR CONV-CUR EXP ADJUST</v>
          </cell>
          <cell r="B626" t="str">
            <v>99 -  UNBUDGETED</v>
          </cell>
          <cell r="C626" t="str">
            <v>xzero</v>
          </cell>
        </row>
        <row r="627">
          <cell r="A627" t="str">
            <v>970102 - FULL ACR CONV-DEPR EXP</v>
          </cell>
          <cell r="B627" t="str">
            <v>99 -  UNBUDGETED</v>
          </cell>
          <cell r="C627" t="str">
            <v>xzero</v>
          </cell>
        </row>
        <row r="628">
          <cell r="A628" t="str">
            <v>970103 - FULL ACR CONV-CAP OUTLAY ADJ</v>
          </cell>
          <cell r="B628" t="str">
            <v>99 -  UNBUDGETED</v>
          </cell>
          <cell r="C628" t="str">
            <v>xzero</v>
          </cell>
        </row>
        <row r="629">
          <cell r="A629" t="str">
            <v>970120 - FULL ACR CONV-DISTR/ESCR AGNT</v>
          </cell>
          <cell r="B629" t="str">
            <v>99 -  UNBUDGETED</v>
          </cell>
          <cell r="C629" t="str">
            <v>xzero</v>
          </cell>
        </row>
      </sheetData>
      <sheetData sheetId="10"/>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8CC6-52A7-448E-BB88-BBFAD205CD14}">
  <sheetPr>
    <tabColor rgb="FFFFFF00"/>
    <pageSetUpPr fitToPage="1"/>
  </sheetPr>
  <dimension ref="A1:O68"/>
  <sheetViews>
    <sheetView zoomScaleNormal="100" workbookViewId="0">
      <selection sqref="A1:M1"/>
    </sheetView>
  </sheetViews>
  <sheetFormatPr defaultColWidth="8.88671875" defaultRowHeight="14.4" x14ac:dyDescent="0.3"/>
  <cols>
    <col min="1" max="1" width="6" style="30" bestFit="1" customWidth="1"/>
    <col min="2" max="2" width="5" style="30" bestFit="1" customWidth="1"/>
    <col min="3" max="3" width="10.6640625"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7.6640625" style="30" bestFit="1" customWidth="1"/>
    <col min="10" max="10" width="18.33203125" style="30" bestFit="1" customWidth="1"/>
    <col min="11" max="11" width="19.5546875" style="30" bestFit="1" customWidth="1"/>
    <col min="12" max="12" width="9.109375" style="30" bestFit="1" customWidth="1"/>
    <col min="13" max="13" width="31.6640625" style="30" customWidth="1"/>
    <col min="14" max="16384" width="8.88671875" style="30"/>
  </cols>
  <sheetData>
    <row r="1" spans="1:15" ht="15.6" x14ac:dyDescent="0.3">
      <c r="A1" s="303" t="s">
        <v>327</v>
      </c>
      <c r="B1" s="303"/>
      <c r="C1" s="303"/>
      <c r="D1" s="303"/>
      <c r="E1" s="303"/>
      <c r="F1" s="303"/>
      <c r="G1" s="303"/>
      <c r="H1" s="303"/>
      <c r="I1" s="303"/>
      <c r="J1" s="303"/>
      <c r="K1" s="303"/>
      <c r="L1" s="303"/>
      <c r="M1" s="303"/>
      <c r="O1" s="33" t="s">
        <v>183</v>
      </c>
    </row>
    <row r="2" spans="1:15" s="32" customFormat="1" ht="6" customHeight="1" x14ac:dyDescent="0.3">
      <c r="A2" s="74"/>
      <c r="B2" s="74"/>
      <c r="C2" s="74"/>
      <c r="D2" s="74"/>
      <c r="E2" s="75"/>
      <c r="F2" s="76"/>
      <c r="G2" s="75"/>
      <c r="H2" s="77"/>
      <c r="I2" s="78"/>
      <c r="J2" s="78"/>
      <c r="K2" s="78"/>
      <c r="L2" s="78"/>
      <c r="M2" s="78"/>
      <c r="O2" s="33" t="s">
        <v>232</v>
      </c>
    </row>
    <row r="3" spans="1:15" ht="18" x14ac:dyDescent="0.35">
      <c r="A3" s="322" t="s">
        <v>267</v>
      </c>
      <c r="B3" s="323"/>
      <c r="C3" s="323"/>
      <c r="D3" s="323"/>
      <c r="E3" s="323"/>
      <c r="F3" s="323"/>
      <c r="G3" s="323"/>
      <c r="H3" s="323"/>
      <c r="I3" s="323"/>
      <c r="J3" s="323"/>
      <c r="K3" s="323"/>
      <c r="L3" s="323"/>
      <c r="M3" s="324"/>
    </row>
    <row r="4" spans="1:15" ht="31.8" x14ac:dyDescent="0.3">
      <c r="A4" s="34" t="s">
        <v>182</v>
      </c>
      <c r="B4" s="35" t="s">
        <v>21</v>
      </c>
      <c r="C4" s="35" t="s">
        <v>178</v>
      </c>
      <c r="D4" s="35" t="s">
        <v>22</v>
      </c>
      <c r="E4" s="36" t="s">
        <v>23</v>
      </c>
      <c r="F4" s="37" t="s">
        <v>181</v>
      </c>
      <c r="G4" s="36" t="s">
        <v>24</v>
      </c>
      <c r="H4" s="38" t="s">
        <v>26</v>
      </c>
      <c r="I4" s="39" t="s">
        <v>27</v>
      </c>
      <c r="J4" s="39" t="s">
        <v>28</v>
      </c>
      <c r="K4" s="39" t="s">
        <v>29</v>
      </c>
      <c r="L4" s="93" t="s">
        <v>179</v>
      </c>
      <c r="M4" s="40" t="s">
        <v>180</v>
      </c>
    </row>
    <row r="5" spans="1:15" x14ac:dyDescent="0.3">
      <c r="A5" s="41">
        <v>1</v>
      </c>
      <c r="B5" s="42"/>
      <c r="C5" s="43"/>
      <c r="D5" s="43"/>
      <c r="E5" s="127" t="s">
        <v>317</v>
      </c>
      <c r="F5" s="43"/>
      <c r="G5" s="127" t="s">
        <v>319</v>
      </c>
      <c r="H5" s="45" t="s">
        <v>34</v>
      </c>
      <c r="I5" s="46">
        <v>0</v>
      </c>
      <c r="J5" s="47">
        <v>50000</v>
      </c>
      <c r="K5" s="46">
        <f t="shared" ref="K5:K6" si="0">I5+J5</f>
        <v>50000</v>
      </c>
      <c r="L5" s="45" t="s">
        <v>232</v>
      </c>
      <c r="M5" s="44"/>
    </row>
    <row r="6" spans="1:15" x14ac:dyDescent="0.3">
      <c r="A6" s="41">
        <v>5</v>
      </c>
      <c r="B6" s="42"/>
      <c r="C6" s="43"/>
      <c r="D6" s="43"/>
      <c r="E6" s="127" t="s">
        <v>318</v>
      </c>
      <c r="F6" s="43"/>
      <c r="G6" s="128" t="s">
        <v>320</v>
      </c>
      <c r="H6" s="45" t="s">
        <v>34</v>
      </c>
      <c r="I6" s="46">
        <v>10000</v>
      </c>
      <c r="J6" s="47">
        <v>75000</v>
      </c>
      <c r="K6" s="46">
        <f t="shared" si="0"/>
        <v>85000</v>
      </c>
      <c r="L6" s="45" t="s">
        <v>183</v>
      </c>
      <c r="M6" s="48"/>
    </row>
    <row r="7" spans="1:15" x14ac:dyDescent="0.3">
      <c r="A7" s="56"/>
      <c r="B7" s="56"/>
      <c r="C7" s="56"/>
      <c r="D7" s="56"/>
      <c r="E7" s="56"/>
      <c r="F7" s="56"/>
      <c r="G7" s="57" t="s">
        <v>191</v>
      </c>
      <c r="H7" s="56"/>
      <c r="I7" s="58">
        <f>SUMIF($L5:$L6,"YES",$I5:$I6)</f>
        <v>10000</v>
      </c>
      <c r="J7" s="58">
        <f>SUMIF($L5:$L6,"YES",$J5:$J6)</f>
        <v>75000</v>
      </c>
      <c r="K7" s="58">
        <f>SUMIF($L5:$L6,"YES",$K5:$K6)</f>
        <v>85000</v>
      </c>
      <c r="L7" s="56"/>
      <c r="M7" s="56"/>
    </row>
    <row r="8" spans="1:15" ht="5.4" customHeight="1" x14ac:dyDescent="0.3">
      <c r="A8" s="79"/>
      <c r="B8" s="79"/>
      <c r="C8" s="79"/>
      <c r="D8" s="79"/>
      <c r="E8" s="79"/>
      <c r="F8" s="79"/>
      <c r="G8" s="79"/>
      <c r="H8" s="79"/>
      <c r="I8" s="79"/>
      <c r="J8" s="79"/>
      <c r="K8" s="79"/>
      <c r="L8" s="79"/>
      <c r="M8" s="79"/>
    </row>
    <row r="9" spans="1:15" ht="18" x14ac:dyDescent="0.35">
      <c r="A9" s="322" t="s">
        <v>268</v>
      </c>
      <c r="B9" s="323"/>
      <c r="C9" s="323"/>
      <c r="D9" s="323"/>
      <c r="E9" s="323"/>
      <c r="F9" s="323"/>
      <c r="G9" s="323"/>
      <c r="H9" s="323"/>
      <c r="I9" s="323"/>
      <c r="J9" s="323"/>
      <c r="K9" s="323"/>
      <c r="L9" s="323"/>
      <c r="M9" s="324"/>
    </row>
    <row r="10" spans="1:15" ht="31.8" x14ac:dyDescent="0.3">
      <c r="A10" s="34" t="s">
        <v>182</v>
      </c>
      <c r="B10" s="35" t="s">
        <v>21</v>
      </c>
      <c r="C10" s="35" t="s">
        <v>178</v>
      </c>
      <c r="D10" s="35" t="s">
        <v>22</v>
      </c>
      <c r="E10" s="36" t="s">
        <v>23</v>
      </c>
      <c r="F10" s="37" t="s">
        <v>181</v>
      </c>
      <c r="G10" s="36" t="s">
        <v>24</v>
      </c>
      <c r="H10" s="38" t="s">
        <v>26</v>
      </c>
      <c r="I10" s="39" t="s">
        <v>229</v>
      </c>
      <c r="J10" s="39" t="s">
        <v>230</v>
      </c>
      <c r="K10" s="39" t="s">
        <v>29</v>
      </c>
      <c r="L10" s="93" t="s">
        <v>179</v>
      </c>
      <c r="M10" s="40" t="s">
        <v>180</v>
      </c>
    </row>
    <row r="11" spans="1:15" x14ac:dyDescent="0.3">
      <c r="A11" s="41"/>
      <c r="B11" s="42"/>
      <c r="C11" s="43"/>
      <c r="D11" s="43"/>
      <c r="E11" s="127" t="s">
        <v>321</v>
      </c>
      <c r="F11" s="43"/>
      <c r="G11" s="127" t="s">
        <v>324</v>
      </c>
      <c r="H11" s="45" t="s">
        <v>34</v>
      </c>
      <c r="I11" s="46">
        <v>25000</v>
      </c>
      <c r="J11" s="47">
        <v>100000</v>
      </c>
      <c r="K11" s="46">
        <f t="shared" ref="K11:K13" si="1">I11+J11</f>
        <v>125000</v>
      </c>
      <c r="L11" s="45" t="s">
        <v>183</v>
      </c>
      <c r="M11" s="44"/>
    </row>
    <row r="12" spans="1:15" x14ac:dyDescent="0.3">
      <c r="A12" s="41"/>
      <c r="B12" s="42"/>
      <c r="C12" s="43"/>
      <c r="D12" s="43"/>
      <c r="E12" s="127" t="s">
        <v>322</v>
      </c>
      <c r="F12" s="43"/>
      <c r="G12" s="128" t="s">
        <v>323</v>
      </c>
      <c r="H12" s="45" t="s">
        <v>34</v>
      </c>
      <c r="I12" s="46">
        <v>17000</v>
      </c>
      <c r="J12" s="47">
        <v>75000</v>
      </c>
      <c r="K12" s="46">
        <f t="shared" si="1"/>
        <v>92000</v>
      </c>
      <c r="L12" s="45" t="s">
        <v>232</v>
      </c>
      <c r="M12" s="48"/>
    </row>
    <row r="13" spans="1:15" x14ac:dyDescent="0.3">
      <c r="A13" s="41"/>
      <c r="B13" s="42"/>
      <c r="C13" s="43"/>
      <c r="D13" s="43"/>
      <c r="E13" s="127" t="s">
        <v>325</v>
      </c>
      <c r="F13" s="43"/>
      <c r="G13" s="128" t="s">
        <v>326</v>
      </c>
      <c r="H13" s="45" t="s">
        <v>34</v>
      </c>
      <c r="I13" s="46">
        <v>0</v>
      </c>
      <c r="J13" s="47">
        <v>200000</v>
      </c>
      <c r="K13" s="46">
        <f t="shared" si="1"/>
        <v>200000</v>
      </c>
      <c r="L13" s="45" t="s">
        <v>183</v>
      </c>
      <c r="M13" s="48"/>
    </row>
    <row r="14" spans="1:15" x14ac:dyDescent="0.3">
      <c r="A14" s="56"/>
      <c r="B14" s="56"/>
      <c r="C14" s="56"/>
      <c r="D14" s="56"/>
      <c r="E14" s="56"/>
      <c r="F14" s="56"/>
      <c r="G14" s="57" t="s">
        <v>231</v>
      </c>
      <c r="H14" s="56"/>
      <c r="I14" s="58">
        <f>SUMIF($L11:$L13,"YES",$I11:$I13)</f>
        <v>25000</v>
      </c>
      <c r="J14" s="58">
        <f>SUMIF($L11:$L13,"YES",$J11:$J13)</f>
        <v>300000</v>
      </c>
      <c r="K14" s="58">
        <f>SUMIF($L11:$L13,"YES",$K11:$K13)</f>
        <v>325000</v>
      </c>
      <c r="L14" s="56"/>
      <c r="M14" s="56"/>
    </row>
    <row r="15" spans="1:15" ht="7.95" customHeight="1" x14ac:dyDescent="0.3">
      <c r="A15" s="79"/>
      <c r="B15" s="79"/>
      <c r="C15" s="79"/>
      <c r="D15" s="79"/>
      <c r="E15" s="79"/>
      <c r="F15" s="79"/>
      <c r="G15" s="79"/>
      <c r="H15" s="79"/>
      <c r="I15" s="79"/>
      <c r="J15" s="79"/>
      <c r="K15" s="79"/>
      <c r="L15" s="79"/>
      <c r="M15" s="79"/>
    </row>
    <row r="16" spans="1:15" ht="18" x14ac:dyDescent="0.35">
      <c r="A16" s="322" t="s">
        <v>269</v>
      </c>
      <c r="B16" s="323"/>
      <c r="C16" s="323"/>
      <c r="D16" s="323"/>
      <c r="E16" s="323"/>
      <c r="F16" s="323"/>
      <c r="G16" s="323"/>
      <c r="H16" s="323"/>
      <c r="I16" s="323"/>
      <c r="J16" s="323"/>
      <c r="K16" s="323"/>
      <c r="L16" s="323"/>
      <c r="M16" s="324"/>
    </row>
    <row r="17" spans="1:15" ht="27.6" x14ac:dyDescent="0.3">
      <c r="A17" s="34"/>
      <c r="B17" s="35" t="s">
        <v>21</v>
      </c>
      <c r="C17" s="35" t="s">
        <v>178</v>
      </c>
      <c r="D17" s="35"/>
      <c r="E17" s="36"/>
      <c r="F17" s="37"/>
      <c r="G17" s="325" t="s">
        <v>195</v>
      </c>
      <c r="H17" s="325"/>
      <c r="I17" s="39" t="s">
        <v>184</v>
      </c>
      <c r="J17" s="39" t="s">
        <v>185</v>
      </c>
      <c r="K17" s="39" t="s">
        <v>186</v>
      </c>
      <c r="L17" s="93" t="s">
        <v>179</v>
      </c>
      <c r="M17" s="40" t="s">
        <v>180</v>
      </c>
    </row>
    <row r="18" spans="1:15" ht="14.4" customHeight="1" x14ac:dyDescent="0.3">
      <c r="A18" s="52"/>
      <c r="B18" s="42"/>
      <c r="C18" s="59"/>
      <c r="D18" s="307" t="s">
        <v>328</v>
      </c>
      <c r="E18" s="308"/>
      <c r="F18" s="309"/>
      <c r="G18" s="310" t="s">
        <v>190</v>
      </c>
      <c r="H18" s="311"/>
      <c r="I18" s="46">
        <v>0</v>
      </c>
      <c r="J18" s="47">
        <v>1000000</v>
      </c>
      <c r="K18" s="46">
        <f t="shared" ref="K18:K20" si="2">I18+J18</f>
        <v>1000000</v>
      </c>
      <c r="L18" s="45" t="s">
        <v>183</v>
      </c>
      <c r="M18" s="48"/>
    </row>
    <row r="19" spans="1:15" x14ac:dyDescent="0.3">
      <c r="A19" s="41"/>
      <c r="B19" s="42"/>
      <c r="C19" s="59"/>
      <c r="D19" s="307" t="s">
        <v>328</v>
      </c>
      <c r="E19" s="308"/>
      <c r="F19" s="309"/>
      <c r="G19" s="310" t="s">
        <v>188</v>
      </c>
      <c r="H19" s="311"/>
      <c r="I19" s="46">
        <v>0</v>
      </c>
      <c r="J19" s="47">
        <v>250000</v>
      </c>
      <c r="K19" s="46">
        <f t="shared" si="2"/>
        <v>250000</v>
      </c>
      <c r="L19" s="45" t="s">
        <v>183</v>
      </c>
      <c r="M19" s="44"/>
    </row>
    <row r="20" spans="1:15" x14ac:dyDescent="0.3">
      <c r="A20" s="41"/>
      <c r="B20" s="42"/>
      <c r="C20" s="59"/>
      <c r="D20" s="307" t="s">
        <v>328</v>
      </c>
      <c r="E20" s="308"/>
      <c r="F20" s="309"/>
      <c r="G20" s="310" t="s">
        <v>189</v>
      </c>
      <c r="H20" s="311"/>
      <c r="I20" s="46">
        <v>0</v>
      </c>
      <c r="J20" s="47">
        <v>750000</v>
      </c>
      <c r="K20" s="46">
        <f t="shared" si="2"/>
        <v>750000</v>
      </c>
      <c r="L20" s="45" t="s">
        <v>232</v>
      </c>
      <c r="M20" s="44"/>
    </row>
    <row r="21" spans="1:15" x14ac:dyDescent="0.3">
      <c r="A21" s="56"/>
      <c r="B21" s="56"/>
      <c r="C21" s="56"/>
      <c r="D21" s="56"/>
      <c r="E21" s="56"/>
      <c r="F21" s="56"/>
      <c r="G21" s="57" t="s">
        <v>192</v>
      </c>
      <c r="H21" s="56"/>
      <c r="I21" s="58">
        <f>SUMIF($L18:$L20,"YES",$I18:$I20)</f>
        <v>0</v>
      </c>
      <c r="J21" s="58">
        <f>SUMIF($L18:$L20,"YES",$J18:$J20)</f>
        <v>1250000</v>
      </c>
      <c r="K21" s="58">
        <f>SUMIF($L18:$L20,"YES",$K18:$K20)</f>
        <v>1250000</v>
      </c>
      <c r="L21" s="56"/>
      <c r="M21" s="56"/>
    </row>
    <row r="22" spans="1:15" ht="7.95" customHeight="1" x14ac:dyDescent="0.3">
      <c r="A22" s="79"/>
      <c r="B22" s="79"/>
      <c r="C22" s="79"/>
      <c r="D22" s="79"/>
      <c r="E22" s="79"/>
      <c r="F22" s="79"/>
      <c r="G22" s="79"/>
      <c r="H22" s="79"/>
      <c r="I22" s="79"/>
      <c r="J22" s="79"/>
      <c r="K22" s="79"/>
      <c r="L22" s="79"/>
      <c r="M22" s="79"/>
    </row>
    <row r="23" spans="1:15" ht="15.6" x14ac:dyDescent="0.3">
      <c r="A23" s="303" t="s">
        <v>330</v>
      </c>
      <c r="B23" s="303"/>
      <c r="C23" s="303"/>
      <c r="D23" s="303"/>
      <c r="E23" s="303"/>
      <c r="F23" s="303"/>
      <c r="G23" s="303"/>
      <c r="H23" s="303"/>
      <c r="I23" s="303"/>
      <c r="J23" s="303"/>
      <c r="K23" s="303"/>
      <c r="L23" s="303"/>
      <c r="M23" s="303"/>
      <c r="O23" s="33"/>
    </row>
    <row r="24" spans="1:15" ht="18" x14ac:dyDescent="0.35">
      <c r="A24" s="322" t="s">
        <v>270</v>
      </c>
      <c r="B24" s="323"/>
      <c r="C24" s="323"/>
      <c r="D24" s="323"/>
      <c r="E24" s="323"/>
      <c r="F24" s="323"/>
      <c r="G24" s="323"/>
      <c r="H24" s="323"/>
      <c r="I24" s="323"/>
      <c r="J24" s="323"/>
      <c r="K24" s="323"/>
      <c r="L24" s="323"/>
      <c r="M24" s="324"/>
    </row>
    <row r="25" spans="1:15" ht="27.6" x14ac:dyDescent="0.3">
      <c r="A25" s="34"/>
      <c r="B25" s="35" t="s">
        <v>21</v>
      </c>
      <c r="C25" s="35" t="s">
        <v>178</v>
      </c>
      <c r="D25" s="325" t="s">
        <v>23</v>
      </c>
      <c r="E25" s="325"/>
      <c r="F25" s="325"/>
      <c r="G25" s="325" t="s">
        <v>195</v>
      </c>
      <c r="H25" s="325"/>
      <c r="I25" s="39" t="s">
        <v>184</v>
      </c>
      <c r="J25" s="39" t="s">
        <v>185</v>
      </c>
      <c r="K25" s="39" t="s">
        <v>186</v>
      </c>
      <c r="L25" s="93" t="s">
        <v>179</v>
      </c>
      <c r="M25" s="40" t="s">
        <v>180</v>
      </c>
    </row>
    <row r="26" spans="1:15" x14ac:dyDescent="0.3">
      <c r="A26" s="52"/>
      <c r="B26" s="42"/>
      <c r="C26" s="59"/>
      <c r="D26" s="307" t="s">
        <v>328</v>
      </c>
      <c r="E26" s="308"/>
      <c r="F26" s="309"/>
      <c r="G26" s="310" t="s">
        <v>194</v>
      </c>
      <c r="H26" s="311"/>
      <c r="I26" s="46"/>
      <c r="J26" s="47"/>
      <c r="K26" s="46">
        <v>359697366</v>
      </c>
      <c r="L26" s="45" t="s">
        <v>183</v>
      </c>
      <c r="M26" s="48"/>
    </row>
    <row r="27" spans="1:15" x14ac:dyDescent="0.3">
      <c r="A27" s="41"/>
      <c r="B27" s="42"/>
      <c r="C27" s="59"/>
      <c r="D27" s="307" t="s">
        <v>328</v>
      </c>
      <c r="E27" s="308"/>
      <c r="F27" s="309"/>
      <c r="G27" s="310" t="s">
        <v>196</v>
      </c>
      <c r="H27" s="311"/>
      <c r="I27" s="46">
        <f>I7</f>
        <v>10000</v>
      </c>
      <c r="J27" s="47">
        <f>J7</f>
        <v>75000</v>
      </c>
      <c r="K27" s="46">
        <f t="shared" ref="K27:K31" si="3">I27+J27</f>
        <v>85000</v>
      </c>
      <c r="L27" s="45" t="s">
        <v>183</v>
      </c>
      <c r="M27" s="44"/>
    </row>
    <row r="28" spans="1:15" x14ac:dyDescent="0.3">
      <c r="A28" s="41"/>
      <c r="B28" s="42"/>
      <c r="C28" s="59"/>
      <c r="D28" s="307" t="s">
        <v>328</v>
      </c>
      <c r="E28" s="308"/>
      <c r="F28" s="309"/>
      <c r="G28" s="310" t="s">
        <v>197</v>
      </c>
      <c r="H28" s="311"/>
      <c r="I28" s="46">
        <f>I21</f>
        <v>0</v>
      </c>
      <c r="J28" s="47">
        <f>J21</f>
        <v>1250000</v>
      </c>
      <c r="K28" s="46">
        <f t="shared" si="3"/>
        <v>1250000</v>
      </c>
      <c r="L28" s="45" t="s">
        <v>183</v>
      </c>
      <c r="M28" s="44"/>
    </row>
    <row r="29" spans="1:15" x14ac:dyDescent="0.3">
      <c r="A29" s="41"/>
      <c r="B29" s="42"/>
      <c r="C29" s="59"/>
      <c r="D29" s="307" t="s">
        <v>328</v>
      </c>
      <c r="E29" s="308"/>
      <c r="F29" s="309"/>
      <c r="G29" s="310" t="s">
        <v>233</v>
      </c>
      <c r="H29" s="311"/>
      <c r="I29" s="46">
        <f>I14</f>
        <v>25000</v>
      </c>
      <c r="J29" s="47">
        <f>J14</f>
        <v>300000</v>
      </c>
      <c r="K29" s="46">
        <f t="shared" si="3"/>
        <v>325000</v>
      </c>
      <c r="L29" s="45" t="s">
        <v>183</v>
      </c>
      <c r="M29" s="48"/>
    </row>
    <row r="30" spans="1:15" x14ac:dyDescent="0.3">
      <c r="A30" s="41"/>
      <c r="B30" s="42"/>
      <c r="C30" s="43"/>
      <c r="D30" s="307" t="s">
        <v>331</v>
      </c>
      <c r="E30" s="308"/>
      <c r="F30" s="309"/>
      <c r="G30" s="310" t="s">
        <v>329</v>
      </c>
      <c r="H30" s="311"/>
      <c r="I30" s="46">
        <v>20000000</v>
      </c>
      <c r="J30" s="47">
        <v>25000000</v>
      </c>
      <c r="K30" s="46">
        <f t="shared" si="3"/>
        <v>45000000</v>
      </c>
      <c r="L30" s="45" t="s">
        <v>183</v>
      </c>
      <c r="M30" s="48"/>
    </row>
    <row r="31" spans="1:15" x14ac:dyDescent="0.3">
      <c r="A31" s="52"/>
      <c r="B31" s="42"/>
      <c r="C31" s="43"/>
      <c r="D31" s="307" t="s">
        <v>331</v>
      </c>
      <c r="E31" s="308"/>
      <c r="F31" s="309"/>
      <c r="G31" s="310" t="s">
        <v>332</v>
      </c>
      <c r="H31" s="311"/>
      <c r="I31" s="46">
        <v>-400000</v>
      </c>
      <c r="J31" s="47">
        <v>-55000</v>
      </c>
      <c r="K31" s="46">
        <f t="shared" si="3"/>
        <v>-455000</v>
      </c>
      <c r="L31" s="45" t="s">
        <v>183</v>
      </c>
      <c r="M31" s="48"/>
    </row>
    <row r="32" spans="1:15" x14ac:dyDescent="0.3">
      <c r="A32" s="56"/>
      <c r="B32" s="56"/>
      <c r="C32" s="56"/>
      <c r="D32" s="56"/>
      <c r="E32" s="56"/>
      <c r="F32" s="56"/>
      <c r="G32" s="57" t="s">
        <v>193</v>
      </c>
      <c r="H32" s="56"/>
      <c r="I32" s="58">
        <f>SUMIF($L26:$L31,"YES",$I26:$I31)</f>
        <v>19635000</v>
      </c>
      <c r="J32" s="58">
        <f>SUMIF($L26:$L31,"YES",$J26:$J31)</f>
        <v>26570000</v>
      </c>
      <c r="K32" s="58">
        <f>SUMIF($L26:$L31,"YES",$K26:$K31)</f>
        <v>405902366</v>
      </c>
      <c r="L32" s="56"/>
      <c r="M32" s="56"/>
    </row>
    <row r="33" spans="1:15" ht="9" customHeight="1" x14ac:dyDescent="0.3">
      <c r="A33" s="79"/>
      <c r="B33" s="79"/>
      <c r="C33" s="79"/>
      <c r="D33" s="79"/>
      <c r="E33" s="79"/>
      <c r="F33" s="79"/>
      <c r="G33" s="79"/>
      <c r="H33" s="79"/>
      <c r="I33" s="79"/>
      <c r="J33" s="79"/>
      <c r="K33" s="79"/>
      <c r="L33" s="79"/>
      <c r="M33" s="79"/>
    </row>
    <row r="34" spans="1:15" ht="30.6" customHeight="1" x14ac:dyDescent="0.3">
      <c r="A34" s="304" t="s">
        <v>333</v>
      </c>
      <c r="B34" s="304"/>
      <c r="C34" s="304"/>
      <c r="D34" s="304"/>
      <c r="E34" s="304"/>
      <c r="F34" s="304"/>
      <c r="G34" s="304"/>
      <c r="H34" s="304"/>
      <c r="I34" s="304"/>
      <c r="J34" s="304"/>
      <c r="K34" s="304"/>
      <c r="L34" s="304"/>
      <c r="M34" s="304"/>
      <c r="O34" s="33"/>
    </row>
    <row r="35" spans="1:15" ht="18" x14ac:dyDescent="0.35">
      <c r="A35" s="312" t="s">
        <v>271</v>
      </c>
      <c r="B35" s="313"/>
      <c r="C35" s="313"/>
      <c r="D35" s="313"/>
      <c r="E35" s="313"/>
      <c r="F35" s="313"/>
      <c r="G35" s="313"/>
      <c r="H35" s="313"/>
      <c r="I35" s="313"/>
      <c r="J35" s="313"/>
      <c r="K35" s="313"/>
      <c r="L35" s="313"/>
      <c r="M35" s="314"/>
    </row>
    <row r="36" spans="1:15" ht="36.6" customHeight="1" x14ac:dyDescent="0.3">
      <c r="A36" s="60"/>
      <c r="B36" s="61" t="s">
        <v>21</v>
      </c>
      <c r="C36" s="61" t="s">
        <v>178</v>
      </c>
      <c r="D36" s="315" t="s">
        <v>23</v>
      </c>
      <c r="E36" s="315"/>
      <c r="F36" s="315"/>
      <c r="G36" s="315" t="s">
        <v>195</v>
      </c>
      <c r="H36" s="315"/>
      <c r="I36" s="62" t="s">
        <v>236</v>
      </c>
      <c r="J36" s="62"/>
      <c r="K36" s="62" t="s">
        <v>237</v>
      </c>
      <c r="L36" s="93" t="s">
        <v>179</v>
      </c>
      <c r="M36" s="63" t="s">
        <v>180</v>
      </c>
    </row>
    <row r="37" spans="1:15" ht="25.2" customHeight="1" x14ac:dyDescent="0.3">
      <c r="A37" s="41"/>
      <c r="B37" s="42"/>
      <c r="C37" s="59"/>
      <c r="D37" s="307" t="s">
        <v>328</v>
      </c>
      <c r="E37" s="308"/>
      <c r="F37" s="309"/>
      <c r="G37" s="310" t="s">
        <v>234</v>
      </c>
      <c r="H37" s="311"/>
      <c r="I37" s="64"/>
      <c r="J37" s="46"/>
      <c r="K37" s="46">
        <v>70827804</v>
      </c>
      <c r="L37" s="45" t="s">
        <v>183</v>
      </c>
      <c r="M37" s="44"/>
    </row>
    <row r="38" spans="1:15" x14ac:dyDescent="0.3">
      <c r="A38" s="41"/>
      <c r="B38" s="42"/>
      <c r="C38" s="59"/>
      <c r="D38" s="307" t="s">
        <v>328</v>
      </c>
      <c r="E38" s="308"/>
      <c r="F38" s="309"/>
      <c r="G38" s="310" t="s">
        <v>253</v>
      </c>
      <c r="H38" s="311"/>
      <c r="I38" s="65">
        <v>0.123456</v>
      </c>
      <c r="J38" s="47"/>
      <c r="K38" s="46">
        <f>(ROUNDUP((('Tax Rates'!$H$3/100)*I38)*0.9885,0))+(ROUNDUP((('Tax Rates'!$H$3/100)*I38)*0.0115,0))+110000</f>
        <v>335074849</v>
      </c>
      <c r="L38" s="45" t="s">
        <v>183</v>
      </c>
      <c r="M38" s="72"/>
    </row>
    <row r="39" spans="1:15" x14ac:dyDescent="0.3">
      <c r="A39" s="305" t="s">
        <v>250</v>
      </c>
      <c r="B39" s="305"/>
      <c r="C39" s="305"/>
      <c r="D39" s="305"/>
      <c r="E39" s="305"/>
      <c r="F39" s="305"/>
      <c r="G39" s="305"/>
      <c r="H39" s="305"/>
      <c r="I39" s="305"/>
      <c r="J39" s="305"/>
      <c r="K39" s="66">
        <f>SUMIF($L37:$L38,"YES",$K37:$K38)</f>
        <v>405902653</v>
      </c>
      <c r="L39" s="67"/>
      <c r="M39" s="67"/>
    </row>
    <row r="40" spans="1:15" ht="15" thickBot="1" x14ac:dyDescent="0.35">
      <c r="A40" s="306" t="s">
        <v>193</v>
      </c>
      <c r="B40" s="306"/>
      <c r="C40" s="306"/>
      <c r="D40" s="306"/>
      <c r="E40" s="306"/>
      <c r="F40" s="306"/>
      <c r="G40" s="306"/>
      <c r="H40" s="306"/>
      <c r="I40" s="306"/>
      <c r="J40" s="306"/>
      <c r="K40" s="68">
        <f>K32</f>
        <v>405902366</v>
      </c>
      <c r="L40" s="56"/>
      <c r="M40" s="56"/>
    </row>
    <row r="41" spans="1:15" s="32" customFormat="1" ht="15" thickBot="1" x14ac:dyDescent="0.35">
      <c r="A41" s="316" t="str">
        <f>IF(K41&lt;0,"YOUR BUDGET EXCEEDS THE AVAILABLE REVENUE.",(IF(K41=0,"CONGRATULATIONS! YOU BALANCED YOUR BUDGET.","YOUR REVENUES EXCEED EXPENDITURES.  YOU CAN ADD MORE TO THE BUDGET.")))</f>
        <v>YOUR REVENUES EXCEED EXPENDITURES.  YOU CAN ADD MORE TO THE BUDGET.</v>
      </c>
      <c r="B41" s="317"/>
      <c r="C41" s="317"/>
      <c r="D41" s="317"/>
      <c r="E41" s="317"/>
      <c r="F41" s="317"/>
      <c r="G41" s="317"/>
      <c r="H41" s="317"/>
      <c r="I41" s="317"/>
      <c r="J41" s="317"/>
      <c r="K41" s="69">
        <f>K39-K40</f>
        <v>287</v>
      </c>
      <c r="L41" s="70"/>
      <c r="M41" s="71"/>
    </row>
    <row r="42" spans="1:15" ht="7.95" customHeight="1" x14ac:dyDescent="0.3">
      <c r="A42" s="79"/>
      <c r="B42" s="79"/>
      <c r="C42" s="79"/>
      <c r="D42" s="79"/>
      <c r="E42" s="79"/>
      <c r="F42" s="79"/>
      <c r="G42" s="79"/>
      <c r="H42" s="79"/>
      <c r="I42" s="79"/>
      <c r="J42" s="79"/>
      <c r="K42" s="79"/>
      <c r="L42" s="79"/>
      <c r="M42" s="79"/>
    </row>
    <row r="43" spans="1:15" ht="30" customHeight="1" x14ac:dyDescent="0.3">
      <c r="A43" s="304" t="s">
        <v>334</v>
      </c>
      <c r="B43" s="304"/>
      <c r="C43" s="304"/>
      <c r="D43" s="304"/>
      <c r="E43" s="304"/>
      <c r="F43" s="304"/>
      <c r="G43" s="304"/>
      <c r="H43" s="304"/>
      <c r="I43" s="304"/>
      <c r="J43" s="304"/>
      <c r="K43" s="304"/>
      <c r="L43" s="304"/>
      <c r="M43" s="304"/>
      <c r="O43" s="33"/>
    </row>
    <row r="44" spans="1:15" ht="18" x14ac:dyDescent="0.35">
      <c r="A44" s="318" t="s">
        <v>258</v>
      </c>
      <c r="B44" s="319"/>
      <c r="C44" s="319"/>
      <c r="D44" s="319"/>
      <c r="E44" s="319"/>
      <c r="F44" s="319"/>
      <c r="G44" s="319"/>
      <c r="H44" s="319"/>
      <c r="I44" s="319"/>
      <c r="J44" s="319"/>
      <c r="K44" s="319"/>
      <c r="L44" s="319"/>
      <c r="M44" s="320"/>
    </row>
    <row r="45" spans="1:15" ht="31.8" x14ac:dyDescent="0.3">
      <c r="A45" s="34" t="s">
        <v>182</v>
      </c>
      <c r="B45" s="35" t="s">
        <v>21</v>
      </c>
      <c r="C45" s="35" t="s">
        <v>178</v>
      </c>
      <c r="D45" s="35" t="s">
        <v>22</v>
      </c>
      <c r="E45" s="36" t="s">
        <v>23</v>
      </c>
      <c r="F45" s="37" t="s">
        <v>181</v>
      </c>
      <c r="G45" s="36" t="s">
        <v>24</v>
      </c>
      <c r="H45" s="38" t="s">
        <v>26</v>
      </c>
      <c r="I45" s="39"/>
      <c r="J45" s="39"/>
      <c r="K45" s="39" t="s">
        <v>186</v>
      </c>
      <c r="L45" s="93" t="s">
        <v>179</v>
      </c>
      <c r="M45" s="40" t="s">
        <v>180</v>
      </c>
    </row>
    <row r="46" spans="1:15" ht="34.200000000000003" customHeight="1" x14ac:dyDescent="0.3">
      <c r="A46" s="41"/>
      <c r="B46" s="42" t="s">
        <v>30</v>
      </c>
      <c r="C46" s="73" t="s">
        <v>257</v>
      </c>
      <c r="D46" s="307" t="s">
        <v>254</v>
      </c>
      <c r="E46" s="308"/>
      <c r="F46" s="309"/>
      <c r="G46" s="310" t="s">
        <v>259</v>
      </c>
      <c r="H46" s="321"/>
      <c r="I46" s="321"/>
      <c r="J46" s="311"/>
      <c r="K46" s="46">
        <f>K39-K40</f>
        <v>287</v>
      </c>
      <c r="L46" s="45" t="s">
        <v>183</v>
      </c>
      <c r="M46" s="48"/>
    </row>
    <row r="47" spans="1:15" x14ac:dyDescent="0.3">
      <c r="A47" s="305" t="s">
        <v>250</v>
      </c>
      <c r="B47" s="305"/>
      <c r="C47" s="305"/>
      <c r="D47" s="305"/>
      <c r="E47" s="305"/>
      <c r="F47" s="305"/>
      <c r="G47" s="305"/>
      <c r="H47" s="305"/>
      <c r="I47" s="305"/>
      <c r="J47" s="305"/>
      <c r="K47" s="66">
        <f>K39</f>
        <v>405902653</v>
      </c>
      <c r="L47" s="67"/>
      <c r="M47" s="67"/>
    </row>
    <row r="48" spans="1:15" ht="15" thickBot="1" x14ac:dyDescent="0.35">
      <c r="A48" s="306" t="s">
        <v>256</v>
      </c>
      <c r="B48" s="306"/>
      <c r="C48" s="306"/>
      <c r="D48" s="306"/>
      <c r="E48" s="306"/>
      <c r="F48" s="306"/>
      <c r="G48" s="306"/>
      <c r="H48" s="306"/>
      <c r="I48" s="306"/>
      <c r="J48" s="306"/>
      <c r="K48" s="68">
        <f>K40+K41</f>
        <v>405902653</v>
      </c>
      <c r="L48" s="56"/>
      <c r="M48" s="56"/>
    </row>
    <row r="49" spans="1:13" s="32" customFormat="1" ht="15" thickBot="1" x14ac:dyDescent="0.35">
      <c r="A49" s="316" t="str">
        <f>IF(K49&lt;0,"YOUR BUDGET EXCEEDS THE AVAILABLE REVENUE.",(IF(K49=0,"CONGRATULATIONS! YOU BALANCED YOUR BUDGET.","YOUR REVENUES EXCEED EXPENDITURES.  YOU CAN ADD MORE TO THE BUDGET.")))</f>
        <v>CONGRATULATIONS! YOU BALANCED YOUR BUDGET.</v>
      </c>
      <c r="B49" s="317"/>
      <c r="C49" s="317"/>
      <c r="D49" s="317"/>
      <c r="E49" s="317"/>
      <c r="F49" s="317"/>
      <c r="G49" s="317"/>
      <c r="H49" s="317"/>
      <c r="I49" s="317"/>
      <c r="J49" s="317"/>
      <c r="K49" s="69">
        <f>K47-K48</f>
        <v>0</v>
      </c>
      <c r="L49" s="70"/>
      <c r="M49" s="71"/>
    </row>
    <row r="50" spans="1:13" x14ac:dyDescent="0.3">
      <c r="A50" s="79"/>
      <c r="B50" s="79"/>
      <c r="C50" s="79"/>
      <c r="D50" s="79"/>
      <c r="E50" s="79"/>
      <c r="F50" s="79"/>
      <c r="G50" s="79"/>
      <c r="H50" s="79"/>
      <c r="I50" s="79"/>
      <c r="J50" s="79"/>
      <c r="K50" s="79"/>
      <c r="L50" s="79"/>
      <c r="M50" s="79"/>
    </row>
    <row r="51" spans="1:13" x14ac:dyDescent="0.3">
      <c r="A51" s="79"/>
      <c r="B51" s="79"/>
      <c r="C51" s="79"/>
      <c r="D51" s="79"/>
      <c r="E51" s="79"/>
      <c r="F51" s="79"/>
      <c r="G51" s="79"/>
      <c r="H51" s="79"/>
      <c r="I51" s="79"/>
      <c r="J51" s="79"/>
      <c r="K51" s="79"/>
      <c r="L51" s="79"/>
      <c r="M51" s="79"/>
    </row>
    <row r="52" spans="1:13" x14ac:dyDescent="0.3">
      <c r="A52" s="79"/>
      <c r="B52" s="79"/>
      <c r="C52" s="79"/>
      <c r="D52" s="79"/>
      <c r="E52" s="79"/>
      <c r="F52" s="79"/>
      <c r="G52" s="79"/>
      <c r="H52" s="79"/>
      <c r="I52" s="79"/>
      <c r="J52" s="79"/>
      <c r="K52" s="96"/>
      <c r="L52" s="79"/>
      <c r="M52" s="79"/>
    </row>
    <row r="53" spans="1:13" x14ac:dyDescent="0.3">
      <c r="A53" s="79"/>
      <c r="B53" s="79"/>
      <c r="C53" s="79"/>
      <c r="D53" s="79"/>
      <c r="E53" s="79"/>
      <c r="F53" s="79"/>
      <c r="G53" s="79"/>
      <c r="H53" s="79"/>
      <c r="I53" s="79"/>
      <c r="J53" s="79"/>
      <c r="K53" s="79"/>
      <c r="L53" s="79"/>
      <c r="M53" s="79"/>
    </row>
    <row r="54" spans="1:13" x14ac:dyDescent="0.3">
      <c r="A54" s="79"/>
      <c r="B54" s="79"/>
      <c r="C54" s="79"/>
      <c r="D54" s="79"/>
      <c r="E54" s="79"/>
      <c r="F54" s="79"/>
      <c r="G54" s="79"/>
      <c r="H54" s="79"/>
      <c r="I54" s="79"/>
      <c r="J54" s="79"/>
      <c r="K54" s="79"/>
      <c r="L54" s="79"/>
      <c r="M54" s="79"/>
    </row>
    <row r="55" spans="1:13" x14ac:dyDescent="0.3">
      <c r="A55" s="79"/>
      <c r="B55" s="79"/>
      <c r="C55" s="79"/>
      <c r="D55" s="79"/>
      <c r="E55" s="79"/>
      <c r="F55" s="79"/>
      <c r="G55" s="79"/>
      <c r="H55" s="79"/>
      <c r="I55" s="79"/>
      <c r="J55" s="79"/>
      <c r="K55" s="79"/>
      <c r="L55" s="79"/>
      <c r="M55" s="79"/>
    </row>
    <row r="56" spans="1:13" x14ac:dyDescent="0.3">
      <c r="A56" s="79"/>
      <c r="B56" s="79"/>
      <c r="C56" s="79"/>
      <c r="D56" s="79"/>
      <c r="E56" s="79"/>
      <c r="F56" s="79"/>
      <c r="G56" s="79"/>
      <c r="H56" s="79"/>
      <c r="I56" s="79"/>
      <c r="J56" s="79"/>
      <c r="K56" s="79"/>
      <c r="L56" s="79"/>
      <c r="M56" s="79"/>
    </row>
    <row r="57" spans="1:13" x14ac:dyDescent="0.3">
      <c r="A57" s="79"/>
      <c r="B57" s="79"/>
      <c r="C57" s="79"/>
      <c r="D57" s="79"/>
      <c r="E57" s="79"/>
      <c r="F57" s="79"/>
      <c r="G57" s="79"/>
      <c r="H57" s="79"/>
      <c r="I57" s="79"/>
      <c r="J57" s="79"/>
      <c r="K57" s="79"/>
      <c r="L57" s="79"/>
      <c r="M57" s="79"/>
    </row>
    <row r="58" spans="1:13" x14ac:dyDescent="0.3">
      <c r="A58" s="79"/>
      <c r="B58" s="79"/>
      <c r="C58" s="79"/>
      <c r="D58" s="79"/>
      <c r="E58" s="79"/>
      <c r="F58" s="79"/>
      <c r="G58" s="79"/>
      <c r="H58" s="79"/>
      <c r="I58" s="79"/>
      <c r="J58" s="79"/>
      <c r="K58" s="79"/>
      <c r="L58" s="79"/>
      <c r="M58" s="79"/>
    </row>
    <row r="59" spans="1:13" x14ac:dyDescent="0.3">
      <c r="A59" s="79"/>
      <c r="B59" s="79"/>
      <c r="C59" s="79"/>
      <c r="D59" s="79"/>
      <c r="E59" s="79"/>
      <c r="F59" s="79"/>
      <c r="G59" s="79"/>
      <c r="H59" s="79"/>
      <c r="I59" s="79"/>
      <c r="J59" s="79"/>
      <c r="K59" s="79"/>
      <c r="L59" s="79"/>
      <c r="M59" s="79"/>
    </row>
    <row r="60" spans="1:13" x14ac:dyDescent="0.3">
      <c r="A60" s="79"/>
      <c r="B60" s="79"/>
      <c r="C60" s="79"/>
      <c r="D60" s="79"/>
      <c r="E60" s="79"/>
      <c r="F60" s="79"/>
      <c r="G60" s="79"/>
      <c r="H60" s="79"/>
      <c r="I60" s="79"/>
      <c r="J60" s="79"/>
      <c r="K60" s="79"/>
      <c r="L60" s="79"/>
      <c r="M60" s="79"/>
    </row>
    <row r="61" spans="1:13" x14ac:dyDescent="0.3">
      <c r="A61" s="79"/>
      <c r="B61" s="79"/>
      <c r="C61" s="79"/>
      <c r="D61" s="79"/>
      <c r="E61" s="79"/>
      <c r="F61" s="79"/>
      <c r="G61" s="79"/>
      <c r="H61" s="79"/>
      <c r="I61" s="79"/>
      <c r="J61" s="79"/>
      <c r="K61" s="79"/>
      <c r="L61" s="79"/>
      <c r="M61" s="79"/>
    </row>
    <row r="62" spans="1:13" x14ac:dyDescent="0.3">
      <c r="A62" s="79"/>
      <c r="B62" s="79"/>
      <c r="C62" s="79"/>
      <c r="D62" s="79"/>
      <c r="E62" s="79"/>
      <c r="F62" s="79"/>
      <c r="G62" s="79"/>
      <c r="H62" s="79"/>
      <c r="I62" s="79"/>
      <c r="J62" s="79"/>
      <c r="K62" s="79"/>
      <c r="L62" s="79"/>
      <c r="M62" s="79"/>
    </row>
    <row r="63" spans="1:13" x14ac:dyDescent="0.3">
      <c r="A63" s="79"/>
      <c r="B63" s="79"/>
      <c r="C63" s="79"/>
      <c r="D63" s="79"/>
      <c r="E63" s="79"/>
      <c r="F63" s="79"/>
      <c r="G63" s="79"/>
      <c r="H63" s="79"/>
      <c r="I63" s="79"/>
      <c r="J63" s="79"/>
      <c r="K63" s="79"/>
      <c r="L63" s="79"/>
      <c r="M63" s="79"/>
    </row>
    <row r="64" spans="1:13" x14ac:dyDescent="0.3">
      <c r="A64" s="79"/>
      <c r="B64" s="79"/>
      <c r="C64" s="79"/>
      <c r="D64" s="79"/>
      <c r="E64" s="79"/>
      <c r="F64" s="79"/>
      <c r="G64" s="79"/>
      <c r="H64" s="79"/>
      <c r="I64" s="79"/>
      <c r="J64" s="79"/>
      <c r="K64" s="79"/>
      <c r="L64" s="79"/>
      <c r="M64" s="79"/>
    </row>
    <row r="65" spans="1:13" x14ac:dyDescent="0.3">
      <c r="A65" s="79"/>
      <c r="B65" s="79"/>
      <c r="C65" s="79"/>
      <c r="D65" s="79"/>
      <c r="E65" s="79"/>
      <c r="F65" s="79"/>
      <c r="G65" s="79"/>
      <c r="H65" s="79"/>
      <c r="I65" s="79"/>
      <c r="J65" s="79"/>
      <c r="K65" s="79"/>
      <c r="L65" s="79"/>
      <c r="M65" s="79"/>
    </row>
    <row r="66" spans="1:13" x14ac:dyDescent="0.3">
      <c r="A66" s="79"/>
      <c r="B66" s="79"/>
      <c r="C66" s="79"/>
      <c r="D66" s="79"/>
      <c r="E66" s="79"/>
      <c r="F66" s="79"/>
      <c r="G66" s="79"/>
      <c r="H66" s="79"/>
      <c r="I66" s="79"/>
      <c r="J66" s="79"/>
      <c r="K66" s="79"/>
      <c r="L66" s="79"/>
      <c r="M66" s="79"/>
    </row>
    <row r="67" spans="1:13" x14ac:dyDescent="0.3">
      <c r="A67" s="79"/>
      <c r="B67" s="79"/>
      <c r="C67" s="79"/>
      <c r="D67" s="79"/>
      <c r="E67" s="79"/>
      <c r="F67" s="79"/>
      <c r="G67" s="79"/>
      <c r="H67" s="79"/>
      <c r="I67" s="79"/>
      <c r="J67" s="79"/>
      <c r="K67" s="79"/>
      <c r="L67" s="79"/>
      <c r="M67" s="79"/>
    </row>
    <row r="68" spans="1:13" x14ac:dyDescent="0.3">
      <c r="A68" s="79"/>
      <c r="B68" s="79"/>
      <c r="C68" s="79"/>
      <c r="D68" s="79"/>
      <c r="E68" s="79"/>
      <c r="F68" s="79"/>
      <c r="G68" s="79"/>
      <c r="H68" s="79"/>
      <c r="I68" s="79"/>
      <c r="J68" s="79"/>
      <c r="K68" s="79"/>
      <c r="L68" s="79"/>
      <c r="M68" s="79"/>
    </row>
  </sheetData>
  <sheetProtection algorithmName="SHA-512" hashValue="SPfaVk674pDFSZBiC/cMIYZkCnIy8jcWVR1F3jFXe6DmjYXsXLnFJI22k8hPEjoeuSeRsSH7PGDo9QXTN+D3gQ==" saltValue="sh1JRdLB+4LJ2bP2NcH/RQ==" spinCount="100000" sheet="1" objects="1" scenarios="1"/>
  <mergeCells count="45">
    <mergeCell ref="D19:F19"/>
    <mergeCell ref="G19:H19"/>
    <mergeCell ref="D20:F20"/>
    <mergeCell ref="G20:H20"/>
    <mergeCell ref="A1:M1"/>
    <mergeCell ref="A3:M3"/>
    <mergeCell ref="A9:M9"/>
    <mergeCell ref="A16:M16"/>
    <mergeCell ref="G17:H17"/>
    <mergeCell ref="D18:F18"/>
    <mergeCell ref="G18:H18"/>
    <mergeCell ref="A24:M24"/>
    <mergeCell ref="D25:F25"/>
    <mergeCell ref="G25:H25"/>
    <mergeCell ref="D26:F26"/>
    <mergeCell ref="G26:H26"/>
    <mergeCell ref="D31:F31"/>
    <mergeCell ref="G31:H31"/>
    <mergeCell ref="D27:F27"/>
    <mergeCell ref="G27:H27"/>
    <mergeCell ref="D28:F28"/>
    <mergeCell ref="G28:H28"/>
    <mergeCell ref="D29:F29"/>
    <mergeCell ref="G29:H29"/>
    <mergeCell ref="A49:J49"/>
    <mergeCell ref="A41:J41"/>
    <mergeCell ref="A44:M44"/>
    <mergeCell ref="D46:F46"/>
    <mergeCell ref="G46:J46"/>
    <mergeCell ref="A23:M23"/>
    <mergeCell ref="A34:M34"/>
    <mergeCell ref="A43:M43"/>
    <mergeCell ref="A47:J47"/>
    <mergeCell ref="A48:J48"/>
    <mergeCell ref="D37:F37"/>
    <mergeCell ref="G37:H37"/>
    <mergeCell ref="D38:F38"/>
    <mergeCell ref="G38:H38"/>
    <mergeCell ref="A39:J39"/>
    <mergeCell ref="A40:J40"/>
    <mergeCell ref="A35:M35"/>
    <mergeCell ref="D36:F36"/>
    <mergeCell ref="G36:H36"/>
    <mergeCell ref="D30:F30"/>
    <mergeCell ref="G30:H30"/>
  </mergeCells>
  <dataValidations disablePrompts="1" count="1">
    <dataValidation type="list" allowBlank="1" showInputMessage="1" showErrorMessage="1" promptTitle="Add to Recommended Budget?" prompt="Enter &quot;Yes&quot; to add to Recommended Budget. " sqref="L5:L6 L11:L13 L18:L20 L37:L38 L46 L26:L31" xr:uid="{6022AC11-3B6E-46D6-9D5E-B3A564CCCE7C}">
      <formula1>$O$1:$O$2</formula1>
    </dataValidation>
  </dataValidations>
  <printOptions horizontalCentered="1"/>
  <pageMargins left="0.25" right="0.25" top="0.75" bottom="0.75" header="0.3" footer="0.3"/>
  <pageSetup scale="55" fitToHeight="0" orientation="landscape" r:id="rId1"/>
  <headerFooter>
    <oddHeader>&amp;C&amp;14COLLIN COUNTY - BUILD-YOUR-OWN-BUDGET INSTRUCTIONS</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CFD9-DB79-443E-B258-0F3396943297}">
  <sheetPr>
    <pageSetUpPr fitToPage="1"/>
  </sheetPr>
  <dimension ref="A1:D46"/>
  <sheetViews>
    <sheetView zoomScaleNormal="100" workbookViewId="0">
      <selection sqref="A1:C1"/>
    </sheetView>
  </sheetViews>
  <sheetFormatPr defaultColWidth="8.88671875" defaultRowHeight="14.4" x14ac:dyDescent="0.3"/>
  <cols>
    <col min="1" max="1" width="14.88671875" style="105" customWidth="1"/>
    <col min="2" max="2" width="90.109375" style="105" customWidth="1"/>
    <col min="3" max="3" width="27" style="105" customWidth="1"/>
    <col min="4" max="16384" width="8.88671875" style="105"/>
  </cols>
  <sheetData>
    <row r="1" spans="1:4" ht="25.8" x14ac:dyDescent="0.5">
      <c r="A1" s="326" t="s">
        <v>299</v>
      </c>
      <c r="B1" s="326"/>
      <c r="C1" s="326"/>
      <c r="D1" s="104"/>
    </row>
    <row r="2" spans="1:4" ht="9.75" customHeight="1" thickBot="1" x14ac:dyDescent="0.35"/>
    <row r="3" spans="1:4" ht="18.600000000000001" thickBot="1" x14ac:dyDescent="0.4">
      <c r="A3" s="106" t="s">
        <v>300</v>
      </c>
      <c r="B3" s="107" t="s">
        <v>301</v>
      </c>
      <c r="C3" s="108" t="s">
        <v>25</v>
      </c>
    </row>
    <row r="4" spans="1:4" ht="15.6" x14ac:dyDescent="0.3">
      <c r="A4" s="109">
        <v>1</v>
      </c>
      <c r="B4" s="110" t="s">
        <v>302</v>
      </c>
      <c r="C4" s="111">
        <v>3724665</v>
      </c>
    </row>
    <row r="5" spans="1:4" ht="28.8" x14ac:dyDescent="0.3">
      <c r="A5" s="112"/>
      <c r="B5" s="113" t="s">
        <v>303</v>
      </c>
      <c r="C5" s="114"/>
    </row>
    <row r="6" spans="1:4" x14ac:dyDescent="0.3">
      <c r="A6" s="112"/>
      <c r="B6" s="115" t="s">
        <v>304</v>
      </c>
      <c r="C6" s="114">
        <v>3453453</v>
      </c>
    </row>
    <row r="7" spans="1:4" x14ac:dyDescent="0.3">
      <c r="A7" s="112"/>
      <c r="B7" s="115" t="s">
        <v>305</v>
      </c>
      <c r="C7" s="114">
        <v>271212</v>
      </c>
    </row>
    <row r="8" spans="1:4" ht="8.1" customHeight="1" x14ac:dyDescent="0.3">
      <c r="A8" s="112"/>
      <c r="B8" s="116"/>
      <c r="C8" s="114"/>
    </row>
    <row r="9" spans="1:4" ht="15.6" x14ac:dyDescent="0.3">
      <c r="A9" s="117">
        <v>2</v>
      </c>
      <c r="B9" s="118" t="s">
        <v>306</v>
      </c>
      <c r="C9" s="119">
        <v>1041330</v>
      </c>
    </row>
    <row r="10" spans="1:4" ht="31.5" customHeight="1" x14ac:dyDescent="0.3">
      <c r="A10" s="112"/>
      <c r="B10" s="113" t="s">
        <v>307</v>
      </c>
      <c r="C10" s="114"/>
    </row>
    <row r="11" spans="1:4" x14ac:dyDescent="0.3">
      <c r="A11" s="112"/>
      <c r="B11" s="115" t="s">
        <v>304</v>
      </c>
      <c r="C11" s="114">
        <v>1041330</v>
      </c>
    </row>
    <row r="12" spans="1:4" ht="8.1" customHeight="1" x14ac:dyDescent="0.3">
      <c r="A12" s="112"/>
      <c r="B12" s="113"/>
      <c r="C12" s="114"/>
    </row>
    <row r="13" spans="1:4" ht="15.6" x14ac:dyDescent="0.3">
      <c r="A13" s="117">
        <v>3</v>
      </c>
      <c r="B13" s="118" t="s">
        <v>308</v>
      </c>
      <c r="C13" s="119">
        <v>4283027</v>
      </c>
    </row>
    <row r="14" spans="1:4" ht="15.75" customHeight="1" x14ac:dyDescent="0.3">
      <c r="A14" s="112"/>
      <c r="B14" s="113" t="s">
        <v>309</v>
      </c>
      <c r="C14" s="114"/>
    </row>
    <row r="15" spans="1:4" x14ac:dyDescent="0.3">
      <c r="A15" s="112"/>
      <c r="B15" s="115" t="s">
        <v>304</v>
      </c>
      <c r="C15" s="114">
        <v>3904569</v>
      </c>
    </row>
    <row r="16" spans="1:4" x14ac:dyDescent="0.3">
      <c r="A16" s="112"/>
      <c r="B16" s="115" t="s">
        <v>310</v>
      </c>
      <c r="C16" s="114">
        <v>99041</v>
      </c>
    </row>
    <row r="17" spans="1:3" x14ac:dyDescent="0.3">
      <c r="A17" s="112"/>
      <c r="B17" s="115" t="s">
        <v>305</v>
      </c>
      <c r="C17" s="114">
        <v>106780</v>
      </c>
    </row>
    <row r="18" spans="1:3" x14ac:dyDescent="0.3">
      <c r="A18" s="112"/>
      <c r="B18" s="115" t="s">
        <v>311</v>
      </c>
      <c r="C18" s="114">
        <v>172637</v>
      </c>
    </row>
    <row r="19" spans="1:3" ht="8.1" customHeight="1" x14ac:dyDescent="0.3">
      <c r="A19" s="112"/>
      <c r="B19" s="113"/>
      <c r="C19" s="114"/>
    </row>
    <row r="20" spans="1:3" ht="15.6" x14ac:dyDescent="0.3">
      <c r="A20" s="117">
        <v>4</v>
      </c>
      <c r="B20" s="118" t="s">
        <v>335</v>
      </c>
      <c r="C20" s="119">
        <v>670838</v>
      </c>
    </row>
    <row r="21" spans="1:3" ht="28.8" x14ac:dyDescent="0.3">
      <c r="A21" s="112"/>
      <c r="B21" s="113" t="s">
        <v>336</v>
      </c>
      <c r="C21" s="114"/>
    </row>
    <row r="22" spans="1:3" x14ac:dyDescent="0.3">
      <c r="A22" s="112"/>
      <c r="B22" s="115" t="s">
        <v>304</v>
      </c>
      <c r="C22" s="114">
        <v>670838</v>
      </c>
    </row>
    <row r="23" spans="1:3" ht="8.1" customHeight="1" x14ac:dyDescent="0.3">
      <c r="A23" s="112"/>
      <c r="B23" s="113"/>
      <c r="C23" s="114"/>
    </row>
    <row r="24" spans="1:3" ht="15.6" x14ac:dyDescent="0.3">
      <c r="A24" s="117">
        <v>5</v>
      </c>
      <c r="B24" s="118" t="s">
        <v>337</v>
      </c>
      <c r="C24" s="119">
        <v>248694</v>
      </c>
    </row>
    <row r="25" spans="1:3" ht="17.25" customHeight="1" x14ac:dyDescent="0.3">
      <c r="A25" s="120"/>
      <c r="B25" s="113" t="s">
        <v>312</v>
      </c>
      <c r="C25" s="114"/>
    </row>
    <row r="26" spans="1:3" x14ac:dyDescent="0.3">
      <c r="A26" s="120"/>
      <c r="B26" s="115" t="s">
        <v>304</v>
      </c>
      <c r="C26" s="114">
        <v>209296</v>
      </c>
    </row>
    <row r="27" spans="1:3" x14ac:dyDescent="0.3">
      <c r="A27" s="120"/>
      <c r="B27" s="115" t="s">
        <v>310</v>
      </c>
      <c r="C27" s="114">
        <v>39398</v>
      </c>
    </row>
    <row r="28" spans="1:3" x14ac:dyDescent="0.3">
      <c r="A28" s="120"/>
      <c r="B28" s="113"/>
      <c r="C28" s="114"/>
    </row>
    <row r="29" spans="1:3" ht="15.6" x14ac:dyDescent="0.3">
      <c r="A29" s="117">
        <v>6</v>
      </c>
      <c r="B29" s="118" t="s">
        <v>313</v>
      </c>
      <c r="C29" s="119">
        <v>85761</v>
      </c>
    </row>
    <row r="30" spans="1:3" x14ac:dyDescent="0.3">
      <c r="A30" s="120"/>
      <c r="B30" s="121" t="s">
        <v>314</v>
      </c>
      <c r="C30" s="114"/>
    </row>
    <row r="31" spans="1:3" x14ac:dyDescent="0.3">
      <c r="A31" s="120"/>
      <c r="B31" s="115" t="s">
        <v>304</v>
      </c>
      <c r="C31" s="114">
        <v>85761</v>
      </c>
    </row>
    <row r="32" spans="1:3" ht="8.1" customHeight="1" x14ac:dyDescent="0.3">
      <c r="A32" s="120"/>
      <c r="B32" s="121"/>
      <c r="C32" s="114"/>
    </row>
    <row r="33" spans="1:3" ht="15.6" x14ac:dyDescent="0.3">
      <c r="A33" s="117">
        <v>7</v>
      </c>
      <c r="B33" s="118" t="s">
        <v>315</v>
      </c>
      <c r="C33" s="119">
        <v>408775</v>
      </c>
    </row>
    <row r="34" spans="1:3" x14ac:dyDescent="0.3">
      <c r="A34" s="112"/>
      <c r="B34" s="113" t="s">
        <v>316</v>
      </c>
      <c r="C34" s="114"/>
    </row>
    <row r="35" spans="1:3" x14ac:dyDescent="0.3">
      <c r="A35" s="112"/>
      <c r="B35" s="115" t="s">
        <v>304</v>
      </c>
      <c r="C35" s="114">
        <v>208775</v>
      </c>
    </row>
    <row r="36" spans="1:3" x14ac:dyDescent="0.3">
      <c r="A36" s="112"/>
      <c r="B36" s="115" t="s">
        <v>310</v>
      </c>
      <c r="C36" s="114">
        <v>200000</v>
      </c>
    </row>
    <row r="37" spans="1:3" ht="8.1" customHeight="1" x14ac:dyDescent="0.3">
      <c r="A37" s="112"/>
      <c r="B37" s="113"/>
      <c r="C37" s="114"/>
    </row>
    <row r="38" spans="1:3" ht="16.2" thickBot="1" x14ac:dyDescent="0.35">
      <c r="A38" s="122"/>
      <c r="B38" s="123"/>
      <c r="C38" s="124">
        <f>C4+C9+C13+C20+C24+C29+C33</f>
        <v>10463090</v>
      </c>
    </row>
    <row r="42" spans="1:3" x14ac:dyDescent="0.3">
      <c r="B42" s="115" t="s">
        <v>304</v>
      </c>
      <c r="C42" s="125">
        <f>C6+C11+C15+C22+C26+C31+C35</f>
        <v>9574022</v>
      </c>
    </row>
    <row r="43" spans="1:3" x14ac:dyDescent="0.3">
      <c r="B43" s="115" t="s">
        <v>310</v>
      </c>
      <c r="C43" s="125">
        <f>C16+C27+C36</f>
        <v>338439</v>
      </c>
    </row>
    <row r="44" spans="1:3" x14ac:dyDescent="0.3">
      <c r="B44" s="115" t="s">
        <v>305</v>
      </c>
      <c r="C44" s="125">
        <f>C7+C17</f>
        <v>377992</v>
      </c>
    </row>
    <row r="45" spans="1:3" x14ac:dyDescent="0.3">
      <c r="B45" s="115" t="s">
        <v>311</v>
      </c>
      <c r="C45" s="125">
        <f>C18</f>
        <v>172637</v>
      </c>
    </row>
    <row r="46" spans="1:3" ht="15" thickBot="1" x14ac:dyDescent="0.35">
      <c r="C46" s="126">
        <f>SUM(C42:C45)</f>
        <v>10463090</v>
      </c>
    </row>
  </sheetData>
  <sheetProtection algorithmName="SHA-512" hashValue="HkgMU6V9sdXWhNFC+LdtWi4CD4/HMsP2yZDqYJD/sJgwu3VGRF+EezvlVOK2t4eQaTEhD2ajM8k2LzsVlFYRvA==" saltValue="PaZwuI4r5g9VXJ6C8xOMDw==" spinCount="100000" sheet="1" objects="1" scenarios="1"/>
  <mergeCells count="1">
    <mergeCell ref="A1:C1"/>
  </mergeCells>
  <printOptions horizontalCentered="1"/>
  <pageMargins left="0.7" right="0.7" top="0.75" bottom="0.75" header="0.3" footer="0.3"/>
  <pageSetup scale="84"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504E-E563-4BE5-8370-347DDD272624}">
  <sheetPr>
    <pageSetUpPr fitToPage="1"/>
  </sheetPr>
  <dimension ref="A1:H24"/>
  <sheetViews>
    <sheetView zoomScaleNormal="100" workbookViewId="0">
      <selection activeCell="C19" sqref="C19"/>
    </sheetView>
  </sheetViews>
  <sheetFormatPr defaultRowHeight="14.4" x14ac:dyDescent="0.3"/>
  <cols>
    <col min="1" max="1" width="49.33203125" bestFit="1" customWidth="1"/>
    <col min="2" max="2" width="16.5546875" bestFit="1" customWidth="1"/>
    <col min="3" max="3" width="19.88671875" bestFit="1" customWidth="1"/>
    <col min="4" max="4" width="18.44140625" bestFit="1" customWidth="1"/>
    <col min="5" max="5" width="42.88671875" bestFit="1" customWidth="1"/>
    <col min="7" max="7" width="22.44140625" bestFit="1" customWidth="1"/>
    <col min="8" max="8" width="15.44140625" bestFit="1" customWidth="1"/>
  </cols>
  <sheetData>
    <row r="1" spans="1:8" x14ac:dyDescent="0.3">
      <c r="A1" s="1" t="s">
        <v>0</v>
      </c>
      <c r="B1" s="4" t="s">
        <v>11</v>
      </c>
      <c r="C1" s="4" t="s">
        <v>12</v>
      </c>
      <c r="D1" s="4" t="s">
        <v>13</v>
      </c>
      <c r="E1" s="4" t="s">
        <v>14</v>
      </c>
      <c r="G1" s="6" t="s">
        <v>15</v>
      </c>
      <c r="H1" s="8">
        <v>244592914253</v>
      </c>
    </row>
    <row r="2" spans="1:8" x14ac:dyDescent="0.3">
      <c r="A2" s="2" t="s">
        <v>2</v>
      </c>
      <c r="B2" s="25">
        <v>0.14780599999999999</v>
      </c>
      <c r="C2" s="29">
        <f>C16+C21+C23</f>
        <v>401142066</v>
      </c>
      <c r="D2" s="29"/>
      <c r="E2" s="26"/>
      <c r="G2" s="6" t="s">
        <v>17</v>
      </c>
      <c r="H2" s="9">
        <v>39919905.810000002</v>
      </c>
    </row>
    <row r="3" spans="1:8" x14ac:dyDescent="0.3">
      <c r="A3" s="12" t="s">
        <v>1</v>
      </c>
      <c r="B3" s="13">
        <v>0.149343</v>
      </c>
      <c r="C3" s="28">
        <f>C17+C21+C23</f>
        <v>405312305</v>
      </c>
      <c r="D3" s="28">
        <f>C3-C2</f>
        <v>4170239</v>
      </c>
      <c r="E3" s="15" t="s">
        <v>255</v>
      </c>
      <c r="G3" s="6" t="s">
        <v>16</v>
      </c>
      <c r="H3" s="7">
        <f>((((H1/100)*B3)+H2)/B3)*100</f>
        <v>271323263723.68158</v>
      </c>
    </row>
    <row r="4" spans="1:8" x14ac:dyDescent="0.3">
      <c r="A4" s="2" t="s">
        <v>3</v>
      </c>
      <c r="B4" s="5">
        <v>0.10703</v>
      </c>
      <c r="C4" s="27"/>
      <c r="E4" s="11"/>
    </row>
    <row r="5" spans="1:8" x14ac:dyDescent="0.3">
      <c r="A5" s="12" t="s">
        <v>4</v>
      </c>
      <c r="B5" s="13">
        <v>0.10722</v>
      </c>
      <c r="C5" s="28"/>
      <c r="D5" s="16"/>
      <c r="E5" s="15"/>
      <c r="G5" s="6" t="s">
        <v>18</v>
      </c>
      <c r="H5" s="8">
        <v>7747171378</v>
      </c>
    </row>
    <row r="6" spans="1:8" x14ac:dyDescent="0.3">
      <c r="A6" s="2" t="s">
        <v>5</v>
      </c>
      <c r="B6" s="5">
        <v>0.110972</v>
      </c>
      <c r="C6" s="27"/>
      <c r="E6" s="11"/>
      <c r="G6" s="27"/>
      <c r="H6" s="27"/>
    </row>
    <row r="7" spans="1:8" x14ac:dyDescent="0.3">
      <c r="A7" s="12" t="s">
        <v>6</v>
      </c>
      <c r="B7" s="17">
        <v>4.1849999999999998E-2</v>
      </c>
      <c r="C7" s="28"/>
      <c r="D7" s="16"/>
      <c r="E7" s="15"/>
      <c r="G7" s="27"/>
      <c r="H7" s="27"/>
    </row>
    <row r="8" spans="1:8" x14ac:dyDescent="0.3">
      <c r="A8" s="2" t="s">
        <v>7</v>
      </c>
      <c r="B8" s="5">
        <f>B6+B7</f>
        <v>0.15282200000000001</v>
      </c>
      <c r="C8" s="27">
        <f>C18+C21+C23</f>
        <v>414751642</v>
      </c>
      <c r="D8" s="27">
        <f>C8-C2</f>
        <v>13609576</v>
      </c>
      <c r="E8" s="11" t="s">
        <v>19</v>
      </c>
      <c r="G8" s="27"/>
      <c r="H8" s="27"/>
    </row>
    <row r="9" spans="1:8" x14ac:dyDescent="0.3">
      <c r="A9" s="18" t="s">
        <v>8</v>
      </c>
      <c r="B9" s="13">
        <v>3.6120000000000002E-3</v>
      </c>
      <c r="C9" s="28"/>
      <c r="D9" s="16"/>
      <c r="E9" s="15"/>
      <c r="G9" s="27"/>
    </row>
    <row r="10" spans="1:8" x14ac:dyDescent="0.3">
      <c r="A10" s="3"/>
      <c r="B10" s="5"/>
      <c r="C10" s="27"/>
      <c r="E10" s="11"/>
      <c r="G10" s="27"/>
    </row>
    <row r="11" spans="1:8" x14ac:dyDescent="0.3">
      <c r="A11" s="1" t="s">
        <v>9</v>
      </c>
      <c r="B11" s="4" t="s">
        <v>11</v>
      </c>
      <c r="C11" s="4" t="s">
        <v>12</v>
      </c>
      <c r="D11" s="4" t="s">
        <v>13</v>
      </c>
      <c r="E11" s="4" t="s">
        <v>14</v>
      </c>
      <c r="G11" s="27"/>
    </row>
    <row r="12" spans="1:8" x14ac:dyDescent="0.3">
      <c r="A12" s="2" t="s">
        <v>10</v>
      </c>
      <c r="B12" s="5">
        <f>B8+B9</f>
        <v>0.15643400000000002</v>
      </c>
      <c r="C12" s="27">
        <f>C19+C21+C23</f>
        <v>424551838</v>
      </c>
      <c r="D12" s="10">
        <f>C12-C2</f>
        <v>23409772</v>
      </c>
      <c r="E12" s="11" t="s">
        <v>20</v>
      </c>
      <c r="G12" s="27"/>
      <c r="H12" s="27"/>
    </row>
    <row r="13" spans="1:8" x14ac:dyDescent="0.3">
      <c r="G13" s="27"/>
    </row>
    <row r="14" spans="1:8" x14ac:dyDescent="0.3">
      <c r="A14" s="1" t="s">
        <v>238</v>
      </c>
      <c r="B14" s="4" t="s">
        <v>11</v>
      </c>
      <c r="C14" s="4" t="s">
        <v>12</v>
      </c>
      <c r="D14" s="4" t="s">
        <v>13</v>
      </c>
      <c r="E14" s="4" t="s">
        <v>14</v>
      </c>
      <c r="G14" s="27"/>
    </row>
    <row r="15" spans="1:8" x14ac:dyDescent="0.3">
      <c r="A15" s="24" t="s">
        <v>239</v>
      </c>
      <c r="B15" s="5"/>
      <c r="C15" s="10"/>
      <c r="E15" s="11"/>
      <c r="G15" s="27"/>
    </row>
    <row r="16" spans="1:8" x14ac:dyDescent="0.3">
      <c r="A16" s="20" t="s">
        <v>240</v>
      </c>
      <c r="B16" s="13">
        <f>B2-$B$21-$B$23</f>
        <v>0.105156</v>
      </c>
      <c r="C16" s="28">
        <f>(ROUNDUP((($H$3/100)*B16)*0.9885,0))+(ROUNDUP((($H$3/100)*B16)*0.0115,0))+110000</f>
        <v>285422692</v>
      </c>
      <c r="D16" s="14"/>
      <c r="E16" s="15"/>
      <c r="G16" s="27"/>
      <c r="H16" s="27"/>
    </row>
    <row r="17" spans="1:8" x14ac:dyDescent="0.3">
      <c r="A17" s="21" t="s">
        <v>1</v>
      </c>
      <c r="B17" s="5">
        <f>B3-$B$21-$B$23</f>
        <v>0.10669300000000001</v>
      </c>
      <c r="C17" s="27">
        <f>(ROUNDUP((($H$3/100)*B17)*0.9885,0))+(ROUNDUP((($H$3/100)*B17)*0.0115,0))+110000</f>
        <v>289592931</v>
      </c>
      <c r="D17" s="27">
        <f>C17-C16</f>
        <v>4170239</v>
      </c>
      <c r="E17" s="26" t="s">
        <v>255</v>
      </c>
      <c r="G17" s="27"/>
      <c r="H17" s="27"/>
    </row>
    <row r="18" spans="1:8" x14ac:dyDescent="0.3">
      <c r="A18" s="20" t="s">
        <v>7</v>
      </c>
      <c r="B18" s="13">
        <f>B8-$B$21-$B$23</f>
        <v>0.11017200000000002</v>
      </c>
      <c r="C18" s="28">
        <f>(ROUNDUP((($H$3/100)*B18)*0.9885,0))+(ROUNDUP((($H$3/100)*B18)*0.0115,0))+110000</f>
        <v>299032268</v>
      </c>
      <c r="D18" s="28">
        <f>C18-C16</f>
        <v>13609576</v>
      </c>
      <c r="E18" s="15" t="s">
        <v>19</v>
      </c>
      <c r="G18" s="27"/>
      <c r="H18" s="27"/>
    </row>
    <row r="19" spans="1:8" x14ac:dyDescent="0.3">
      <c r="A19" s="22" t="s">
        <v>241</v>
      </c>
      <c r="B19" s="5">
        <f>B12-$B$21-$B$23</f>
        <v>0.11378400000000002</v>
      </c>
      <c r="C19" s="27">
        <f>(ROUNDUP((($H$3/100)*B19)*0.9885,0))+(ROUNDUP((($H$3/100)*B19)*0.0115,0))+110000</f>
        <v>308832464</v>
      </c>
      <c r="D19" s="27">
        <f>C19-C16</f>
        <v>23409772</v>
      </c>
      <c r="E19" s="11" t="s">
        <v>20</v>
      </c>
      <c r="G19" s="27"/>
      <c r="H19" s="27"/>
    </row>
    <row r="20" spans="1:8" x14ac:dyDescent="0.3">
      <c r="A20" s="23"/>
      <c r="B20" s="16"/>
      <c r="C20" s="28"/>
      <c r="D20" s="16"/>
      <c r="E20" s="16"/>
      <c r="G20" s="27"/>
    </row>
    <row r="21" spans="1:8" x14ac:dyDescent="0.3">
      <c r="A21" s="24" t="s">
        <v>242</v>
      </c>
      <c r="B21" s="5">
        <v>8.0000000000000004E-4</v>
      </c>
      <c r="C21" s="27">
        <f>(ROUNDUP((($H$3/100)*B21)*0.9885,0))+(ROUNDUP((($H$3/100)*B21)*0.0115,0))</f>
        <v>2170587</v>
      </c>
      <c r="E21" s="11"/>
      <c r="G21" s="27"/>
      <c r="H21" s="27"/>
    </row>
    <row r="22" spans="1:8" x14ac:dyDescent="0.3">
      <c r="A22" s="23"/>
      <c r="B22" s="16"/>
      <c r="C22" s="28"/>
      <c r="D22" s="16"/>
      <c r="E22" s="16"/>
      <c r="G22" s="27"/>
    </row>
    <row r="23" spans="1:8" x14ac:dyDescent="0.3">
      <c r="A23" s="24" t="s">
        <v>243</v>
      </c>
      <c r="B23" s="25">
        <v>4.1849999999999998E-2</v>
      </c>
      <c r="C23" s="27">
        <f>(ROUNDUP((($H$3/100)*B23)*0.9885,0))+(ROUNDUP((($H$3/100)*B23)*0.0115,0))</f>
        <v>113548787</v>
      </c>
      <c r="D23" s="19"/>
      <c r="E23" s="26"/>
      <c r="G23" s="27"/>
      <c r="H23" s="27"/>
    </row>
    <row r="24" spans="1:8" x14ac:dyDescent="0.3">
      <c r="A24" s="23"/>
      <c r="B24" s="16"/>
      <c r="C24" s="28"/>
      <c r="D24" s="16"/>
      <c r="E24" s="16"/>
    </row>
  </sheetData>
  <sheetProtection algorithmName="SHA-512" hashValue="dZZOoYmpxB/ofh7bdMeY35LbrTmj3y/15ZXB3++7QVk18omEPDM+Klt9SIumIw9yfIHmiAnR8aXXbIuJjWzKmA==" saltValue="oZWrVMgqZxHNqV1bGmW9pg==" spinCount="100000" sheet="1" objects="1" scenarios="1"/>
  <pageMargins left="0.25" right="0.25" top="0.75" bottom="0.75" header="0.3" footer="0.3"/>
  <pageSetup scale="91" fitToHeight="0" orientation="landscape" r:id="rId1"/>
  <headerFooter>
    <oddHeader>&amp;C&amp;14COLLIN COUNTY FY 2027 TAX RATES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9424-02E0-432B-9E7C-A707E55A9FC1}">
  <sheetPr>
    <tabColor theme="4" tint="0.39997558519241921"/>
    <pageSetUpPr fitToPage="1"/>
  </sheetPr>
  <dimension ref="A1:Q256"/>
  <sheetViews>
    <sheetView tabSelected="1" zoomScaleNormal="100" workbookViewId="0">
      <pane ySplit="2" topLeftCell="A3" activePane="bottomLeft" state="frozen"/>
      <selection pane="bottomLeft" activeCell="A5" sqref="A5"/>
    </sheetView>
  </sheetViews>
  <sheetFormatPr defaultColWidth="8.88671875" defaultRowHeight="14.4" x14ac:dyDescent="0.3"/>
  <cols>
    <col min="1" max="1" width="6" style="30" bestFit="1" customWidth="1"/>
    <col min="2" max="2" width="5" style="30" bestFit="1" customWidth="1"/>
    <col min="3" max="3" width="10.6640625"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4.6640625" style="30" customWidth="1"/>
    <col min="10" max="10" width="15.44140625" style="30" customWidth="1"/>
    <col min="11" max="11" width="19.5546875" style="30" bestFit="1" customWidth="1"/>
    <col min="12" max="12" width="9.109375" style="30" bestFit="1" customWidth="1"/>
    <col min="13" max="13" width="12.6640625" style="30" customWidth="1"/>
    <col min="14" max="14" width="31.6640625" style="30" customWidth="1"/>
    <col min="15" max="15" width="8.88671875" style="30"/>
    <col min="16" max="17" width="8.88671875" style="31"/>
    <col min="18" max="16384" width="8.88671875" style="30"/>
  </cols>
  <sheetData>
    <row r="1" spans="1:17" ht="18" x14ac:dyDescent="0.35">
      <c r="A1" s="373" t="s">
        <v>283</v>
      </c>
      <c r="B1" s="374"/>
      <c r="C1" s="374"/>
      <c r="D1" s="374"/>
      <c r="E1" s="374"/>
      <c r="F1" s="374"/>
      <c r="G1" s="374"/>
      <c r="H1" s="374"/>
      <c r="I1" s="374"/>
      <c r="J1" s="374"/>
      <c r="K1" s="374"/>
      <c r="L1" s="374"/>
      <c r="M1" s="374"/>
      <c r="N1" s="375"/>
      <c r="P1" s="31" t="s">
        <v>183</v>
      </c>
      <c r="Q1" s="31" t="s">
        <v>538</v>
      </c>
    </row>
    <row r="2" spans="1:17" s="32" customFormat="1" ht="6" customHeight="1" x14ac:dyDescent="0.3">
      <c r="A2" s="74"/>
      <c r="B2" s="74"/>
      <c r="C2" s="74"/>
      <c r="D2" s="74"/>
      <c r="E2" s="75"/>
      <c r="F2" s="76"/>
      <c r="G2" s="75"/>
      <c r="H2" s="77"/>
      <c r="I2" s="78"/>
      <c r="J2" s="78"/>
      <c r="K2" s="78"/>
      <c r="L2" s="78"/>
      <c r="M2" s="78"/>
      <c r="N2" s="78"/>
      <c r="P2" s="33" t="s">
        <v>232</v>
      </c>
      <c r="Q2" s="33" t="s">
        <v>539</v>
      </c>
    </row>
    <row r="3" spans="1:17" ht="18" x14ac:dyDescent="0.35">
      <c r="A3" s="406" t="s">
        <v>491</v>
      </c>
      <c r="B3" s="407"/>
      <c r="C3" s="407"/>
      <c r="D3" s="407"/>
      <c r="E3" s="407"/>
      <c r="F3" s="407"/>
      <c r="G3" s="407"/>
      <c r="H3" s="407"/>
      <c r="I3" s="407"/>
      <c r="J3" s="407"/>
      <c r="K3" s="407"/>
      <c r="L3" s="407"/>
      <c r="M3" s="407"/>
      <c r="N3" s="408"/>
    </row>
    <row r="4" spans="1:17" ht="31.8" x14ac:dyDescent="0.3">
      <c r="A4" s="138" t="s">
        <v>182</v>
      </c>
      <c r="B4" s="139" t="s">
        <v>21</v>
      </c>
      <c r="C4" s="139" t="s">
        <v>178</v>
      </c>
      <c r="D4" s="139" t="s">
        <v>22</v>
      </c>
      <c r="E4" s="140" t="s">
        <v>23</v>
      </c>
      <c r="F4" s="141" t="s">
        <v>181</v>
      </c>
      <c r="G4" s="140" t="s">
        <v>24</v>
      </c>
      <c r="H4" s="142" t="s">
        <v>26</v>
      </c>
      <c r="I4" s="143" t="s">
        <v>488</v>
      </c>
      <c r="J4" s="143" t="s">
        <v>489</v>
      </c>
      <c r="K4" s="143" t="s">
        <v>490</v>
      </c>
      <c r="L4" s="93" t="s">
        <v>540</v>
      </c>
      <c r="M4" s="93" t="s">
        <v>541</v>
      </c>
      <c r="N4" s="144" t="s">
        <v>180</v>
      </c>
    </row>
    <row r="5" spans="1:17" ht="57.6" x14ac:dyDescent="0.3">
      <c r="A5" s="41"/>
      <c r="B5" s="42" t="s">
        <v>30</v>
      </c>
      <c r="C5" s="43" t="s">
        <v>79</v>
      </c>
      <c r="D5" s="43"/>
      <c r="E5" s="44" t="s">
        <v>80</v>
      </c>
      <c r="F5" s="43">
        <v>1</v>
      </c>
      <c r="G5" s="44" t="s">
        <v>399</v>
      </c>
      <c r="H5" s="45" t="s">
        <v>34</v>
      </c>
      <c r="I5" s="46">
        <v>147573</v>
      </c>
      <c r="J5" s="47">
        <v>0</v>
      </c>
      <c r="K5" s="46">
        <f>I5+J5</f>
        <v>147573</v>
      </c>
      <c r="L5" s="194"/>
      <c r="M5" s="194"/>
      <c r="N5" s="128" t="s">
        <v>545</v>
      </c>
      <c r="P5" s="31" t="s">
        <v>344</v>
      </c>
    </row>
    <row r="6" spans="1:17" x14ac:dyDescent="0.3">
      <c r="A6" s="41"/>
      <c r="B6" s="42" t="s">
        <v>30</v>
      </c>
      <c r="C6" s="43" t="s">
        <v>56</v>
      </c>
      <c r="D6" s="43"/>
      <c r="E6" s="44" t="s">
        <v>57</v>
      </c>
      <c r="F6" s="43">
        <v>3</v>
      </c>
      <c r="G6" s="44" t="s">
        <v>400</v>
      </c>
      <c r="H6" s="45" t="s">
        <v>34</v>
      </c>
      <c r="I6" s="46">
        <v>0</v>
      </c>
      <c r="J6" s="47">
        <v>19060</v>
      </c>
      <c r="K6" s="46">
        <f t="shared" ref="K6:K63" si="0">I6+J6</f>
        <v>19060</v>
      </c>
      <c r="L6" s="83"/>
      <c r="M6" s="194"/>
      <c r="N6" s="128" t="s">
        <v>492</v>
      </c>
      <c r="P6" s="31" t="s">
        <v>344</v>
      </c>
    </row>
    <row r="7" spans="1:17" ht="28.8" x14ac:dyDescent="0.3">
      <c r="A7" s="41"/>
      <c r="B7" s="42" t="s">
        <v>30</v>
      </c>
      <c r="C7" s="43" t="s">
        <v>164</v>
      </c>
      <c r="D7" s="43"/>
      <c r="E7" s="44" t="s">
        <v>165</v>
      </c>
      <c r="F7" s="43">
        <v>2</v>
      </c>
      <c r="G7" s="44" t="s">
        <v>401</v>
      </c>
      <c r="H7" s="45" t="s">
        <v>34</v>
      </c>
      <c r="I7" s="46">
        <v>3365880</v>
      </c>
      <c r="J7" s="47">
        <v>0</v>
      </c>
      <c r="K7" s="46">
        <f t="shared" si="0"/>
        <v>3365880</v>
      </c>
      <c r="L7" s="83"/>
      <c r="M7" s="194"/>
      <c r="N7" s="148" t="s">
        <v>494</v>
      </c>
      <c r="P7" s="31" t="s">
        <v>344</v>
      </c>
    </row>
    <row r="8" spans="1:17" x14ac:dyDescent="0.3">
      <c r="A8" s="41"/>
      <c r="B8" s="42" t="s">
        <v>30</v>
      </c>
      <c r="C8" s="43" t="s">
        <v>164</v>
      </c>
      <c r="D8" s="99"/>
      <c r="E8" s="100" t="s">
        <v>547</v>
      </c>
      <c r="F8" s="99">
        <v>4</v>
      </c>
      <c r="G8" s="100" t="s">
        <v>547</v>
      </c>
      <c r="H8" s="101" t="s">
        <v>166</v>
      </c>
      <c r="I8" s="102">
        <v>0</v>
      </c>
      <c r="J8" s="300">
        <v>12199</v>
      </c>
      <c r="K8" s="102">
        <f t="shared" si="0"/>
        <v>12199</v>
      </c>
      <c r="L8" s="301"/>
      <c r="M8" s="301"/>
      <c r="N8" s="302" t="s">
        <v>547</v>
      </c>
      <c r="P8" s="31" t="s">
        <v>344</v>
      </c>
    </row>
    <row r="9" spans="1:17" x14ac:dyDescent="0.3">
      <c r="A9" s="41"/>
      <c r="B9" s="42" t="s">
        <v>30</v>
      </c>
      <c r="C9" s="43" t="s">
        <v>164</v>
      </c>
      <c r="D9" s="43"/>
      <c r="E9" s="44" t="s">
        <v>165</v>
      </c>
      <c r="F9" s="43">
        <v>7</v>
      </c>
      <c r="G9" s="44" t="s">
        <v>402</v>
      </c>
      <c r="H9" s="45" t="s">
        <v>34</v>
      </c>
      <c r="I9" s="46">
        <v>0</v>
      </c>
      <c r="J9" s="47">
        <v>0</v>
      </c>
      <c r="K9" s="46">
        <f t="shared" si="0"/>
        <v>0</v>
      </c>
      <c r="L9" s="83"/>
      <c r="M9" s="194"/>
      <c r="N9" s="128" t="s">
        <v>493</v>
      </c>
      <c r="P9" s="31" t="s">
        <v>344</v>
      </c>
    </row>
    <row r="10" spans="1:17" x14ac:dyDescent="0.3">
      <c r="A10" s="41"/>
      <c r="B10" s="42" t="s">
        <v>30</v>
      </c>
      <c r="C10" s="43" t="s">
        <v>257</v>
      </c>
      <c r="D10" s="43"/>
      <c r="E10" s="44" t="s">
        <v>403</v>
      </c>
      <c r="F10" s="43">
        <v>1</v>
      </c>
      <c r="G10" s="44" t="s">
        <v>404</v>
      </c>
      <c r="H10" s="45" t="s">
        <v>34</v>
      </c>
      <c r="I10" s="46">
        <v>0</v>
      </c>
      <c r="J10" s="47">
        <v>1000000</v>
      </c>
      <c r="K10" s="46">
        <f t="shared" si="0"/>
        <v>1000000</v>
      </c>
      <c r="L10" s="83"/>
      <c r="M10" s="194"/>
      <c r="N10" s="128" t="s">
        <v>495</v>
      </c>
      <c r="P10" s="31" t="s">
        <v>344</v>
      </c>
    </row>
    <row r="11" spans="1:17" x14ac:dyDescent="0.3">
      <c r="A11" s="41"/>
      <c r="B11" s="42" t="s">
        <v>30</v>
      </c>
      <c r="C11" s="43" t="s">
        <v>257</v>
      </c>
      <c r="D11" s="43"/>
      <c r="E11" s="44" t="s">
        <v>403</v>
      </c>
      <c r="F11" s="43">
        <v>2</v>
      </c>
      <c r="G11" s="44" t="s">
        <v>405</v>
      </c>
      <c r="H11" s="45" t="s">
        <v>34</v>
      </c>
      <c r="I11" s="46">
        <v>0</v>
      </c>
      <c r="J11" s="47">
        <v>100000</v>
      </c>
      <c r="K11" s="46">
        <f t="shared" si="0"/>
        <v>100000</v>
      </c>
      <c r="L11" s="83"/>
      <c r="M11" s="194"/>
      <c r="N11" s="128" t="s">
        <v>496</v>
      </c>
      <c r="P11" s="31" t="s">
        <v>344</v>
      </c>
    </row>
    <row r="12" spans="1:17" ht="28.8" x14ac:dyDescent="0.3">
      <c r="A12" s="41"/>
      <c r="B12" s="42" t="s">
        <v>30</v>
      </c>
      <c r="C12" s="43" t="s">
        <v>257</v>
      </c>
      <c r="D12" s="43"/>
      <c r="E12" s="44" t="s">
        <v>403</v>
      </c>
      <c r="F12" s="43">
        <v>3</v>
      </c>
      <c r="G12" s="44" t="s">
        <v>406</v>
      </c>
      <c r="H12" s="45" t="s">
        <v>34</v>
      </c>
      <c r="I12" s="46">
        <v>0</v>
      </c>
      <c r="J12" s="47">
        <v>100000</v>
      </c>
      <c r="K12" s="46">
        <f t="shared" si="0"/>
        <v>100000</v>
      </c>
      <c r="L12" s="83"/>
      <c r="M12" s="194"/>
      <c r="N12" s="128" t="s">
        <v>497</v>
      </c>
      <c r="P12" s="31" t="s">
        <v>344</v>
      </c>
    </row>
    <row r="13" spans="1:17" x14ac:dyDescent="0.3">
      <c r="A13" s="41"/>
      <c r="B13" s="42" t="s">
        <v>30</v>
      </c>
      <c r="C13" s="43" t="s">
        <v>366</v>
      </c>
      <c r="D13" s="43"/>
      <c r="E13" s="44" t="s">
        <v>407</v>
      </c>
      <c r="F13" s="43">
        <v>1</v>
      </c>
      <c r="G13" s="44" t="s">
        <v>408</v>
      </c>
      <c r="H13" s="45" t="s">
        <v>34</v>
      </c>
      <c r="I13" s="46">
        <v>0</v>
      </c>
      <c r="J13" s="47">
        <v>190609</v>
      </c>
      <c r="K13" s="46">
        <f t="shared" si="0"/>
        <v>190609</v>
      </c>
      <c r="L13" s="83"/>
      <c r="M13" s="194"/>
      <c r="N13" s="128" t="s">
        <v>498</v>
      </c>
      <c r="P13" s="31" t="s">
        <v>344</v>
      </c>
    </row>
    <row r="14" spans="1:17" ht="28.8" x14ac:dyDescent="0.3">
      <c r="A14" s="41"/>
      <c r="B14" s="42" t="s">
        <v>30</v>
      </c>
      <c r="C14" s="43" t="s">
        <v>167</v>
      </c>
      <c r="D14" s="43"/>
      <c r="E14" s="44" t="s">
        <v>168</v>
      </c>
      <c r="F14" s="43">
        <v>98</v>
      </c>
      <c r="G14" s="44" t="s">
        <v>409</v>
      </c>
      <c r="H14" s="45" t="s">
        <v>34</v>
      </c>
      <c r="I14" s="46">
        <v>2632</v>
      </c>
      <c r="J14" s="47">
        <v>0</v>
      </c>
      <c r="K14" s="46">
        <f t="shared" si="0"/>
        <v>2632</v>
      </c>
      <c r="L14" s="83"/>
      <c r="M14" s="194"/>
      <c r="N14" s="128" t="s">
        <v>500</v>
      </c>
      <c r="P14" s="31" t="s">
        <v>344</v>
      </c>
    </row>
    <row r="15" spans="1:17" ht="28.8" x14ac:dyDescent="0.3">
      <c r="A15" s="41"/>
      <c r="B15" s="42" t="s">
        <v>30</v>
      </c>
      <c r="C15" s="43" t="s">
        <v>70</v>
      </c>
      <c r="D15" s="43"/>
      <c r="E15" s="44" t="s">
        <v>71</v>
      </c>
      <c r="F15" s="43">
        <v>7</v>
      </c>
      <c r="G15" s="48" t="s">
        <v>410</v>
      </c>
      <c r="H15" s="45" t="s">
        <v>34</v>
      </c>
      <c r="I15" s="46">
        <v>0</v>
      </c>
      <c r="J15" s="47">
        <v>0</v>
      </c>
      <c r="K15" s="46">
        <f t="shared" si="0"/>
        <v>0</v>
      </c>
      <c r="L15" s="83"/>
      <c r="M15" s="194"/>
      <c r="N15" s="128" t="s">
        <v>493</v>
      </c>
      <c r="P15" s="31" t="s">
        <v>345</v>
      </c>
    </row>
    <row r="16" spans="1:17" ht="28.8" x14ac:dyDescent="0.3">
      <c r="A16" s="41"/>
      <c r="B16" s="42" t="s">
        <v>30</v>
      </c>
      <c r="C16" s="43" t="s">
        <v>367</v>
      </c>
      <c r="D16" s="43"/>
      <c r="E16" s="44" t="s">
        <v>411</v>
      </c>
      <c r="F16" s="43">
        <v>99</v>
      </c>
      <c r="G16" s="44" t="s">
        <v>412</v>
      </c>
      <c r="H16" s="45" t="s">
        <v>34</v>
      </c>
      <c r="I16" s="46">
        <v>5152</v>
      </c>
      <c r="J16" s="47">
        <v>0</v>
      </c>
      <c r="K16" s="46">
        <f t="shared" si="0"/>
        <v>5152</v>
      </c>
      <c r="L16" s="83"/>
      <c r="M16" s="194"/>
      <c r="N16" s="128" t="s">
        <v>499</v>
      </c>
      <c r="P16" s="31" t="s">
        <v>344</v>
      </c>
    </row>
    <row r="17" spans="1:16" ht="28.8" x14ac:dyDescent="0.3">
      <c r="A17" s="41"/>
      <c r="B17" s="42" t="s">
        <v>30</v>
      </c>
      <c r="C17" s="43" t="s">
        <v>368</v>
      </c>
      <c r="D17" s="43"/>
      <c r="E17" s="44" t="s">
        <v>413</v>
      </c>
      <c r="F17" s="43">
        <v>98</v>
      </c>
      <c r="G17" s="44" t="s">
        <v>409</v>
      </c>
      <c r="H17" s="45" t="s">
        <v>34</v>
      </c>
      <c r="I17" s="46">
        <v>1478</v>
      </c>
      <c r="J17" s="47">
        <v>0</v>
      </c>
      <c r="K17" s="46">
        <f t="shared" si="0"/>
        <v>1478</v>
      </c>
      <c r="L17" s="83"/>
      <c r="M17" s="194"/>
      <c r="N17" s="128" t="s">
        <v>500</v>
      </c>
      <c r="P17" s="31" t="s">
        <v>344</v>
      </c>
    </row>
    <row r="18" spans="1:16" ht="28.8" x14ac:dyDescent="0.3">
      <c r="A18" s="41"/>
      <c r="B18" s="42" t="s">
        <v>30</v>
      </c>
      <c r="C18" s="43" t="s">
        <v>170</v>
      </c>
      <c r="D18" s="43"/>
      <c r="E18" s="44" t="s">
        <v>171</v>
      </c>
      <c r="F18" s="43">
        <v>98</v>
      </c>
      <c r="G18" s="44" t="s">
        <v>409</v>
      </c>
      <c r="H18" s="45" t="s">
        <v>34</v>
      </c>
      <c r="I18" s="46">
        <v>1103</v>
      </c>
      <c r="J18" s="47">
        <v>0</v>
      </c>
      <c r="K18" s="46">
        <f t="shared" si="0"/>
        <v>1103</v>
      </c>
      <c r="L18" s="83"/>
      <c r="M18" s="194"/>
      <c r="N18" s="128" t="s">
        <v>500</v>
      </c>
      <c r="P18" s="31" t="s">
        <v>344</v>
      </c>
    </row>
    <row r="19" spans="1:16" ht="28.8" x14ac:dyDescent="0.3">
      <c r="A19" s="41"/>
      <c r="B19" s="42" t="s">
        <v>30</v>
      </c>
      <c r="C19" s="43" t="s">
        <v>170</v>
      </c>
      <c r="D19" s="43"/>
      <c r="E19" s="44" t="s">
        <v>171</v>
      </c>
      <c r="F19" s="43">
        <v>99</v>
      </c>
      <c r="G19" s="44" t="s">
        <v>412</v>
      </c>
      <c r="H19" s="45" t="s">
        <v>34</v>
      </c>
      <c r="I19" s="46">
        <v>2576</v>
      </c>
      <c r="J19" s="47">
        <v>0</v>
      </c>
      <c r="K19" s="46">
        <f t="shared" si="0"/>
        <v>2576</v>
      </c>
      <c r="L19" s="83"/>
      <c r="M19" s="194"/>
      <c r="N19" s="128" t="s">
        <v>499</v>
      </c>
      <c r="P19" s="31" t="s">
        <v>344</v>
      </c>
    </row>
    <row r="20" spans="1:16" ht="28.8" x14ac:dyDescent="0.3">
      <c r="A20" s="41"/>
      <c r="B20" s="42" t="s">
        <v>30</v>
      </c>
      <c r="C20" s="43" t="s">
        <v>369</v>
      </c>
      <c r="D20" s="43"/>
      <c r="E20" s="44" t="s">
        <v>414</v>
      </c>
      <c r="F20" s="43">
        <v>98</v>
      </c>
      <c r="G20" s="44" t="s">
        <v>409</v>
      </c>
      <c r="H20" s="45" t="s">
        <v>34</v>
      </c>
      <c r="I20" s="46">
        <v>2581</v>
      </c>
      <c r="J20" s="47">
        <v>0</v>
      </c>
      <c r="K20" s="46">
        <f t="shared" si="0"/>
        <v>2581</v>
      </c>
      <c r="L20" s="83"/>
      <c r="M20" s="194"/>
      <c r="N20" s="128" t="s">
        <v>500</v>
      </c>
      <c r="P20" s="31" t="s">
        <v>344</v>
      </c>
    </row>
    <row r="21" spans="1:16" ht="72" x14ac:dyDescent="0.3">
      <c r="A21" s="41"/>
      <c r="B21" s="42" t="s">
        <v>30</v>
      </c>
      <c r="C21" s="43" t="s">
        <v>370</v>
      </c>
      <c r="D21" s="43"/>
      <c r="E21" s="44" t="s">
        <v>414</v>
      </c>
      <c r="F21" s="43">
        <v>1</v>
      </c>
      <c r="G21" s="44" t="s">
        <v>415</v>
      </c>
      <c r="H21" s="45" t="s">
        <v>34</v>
      </c>
      <c r="I21" s="46">
        <v>42369</v>
      </c>
      <c r="J21" s="47">
        <v>0</v>
      </c>
      <c r="K21" s="46">
        <f t="shared" si="0"/>
        <v>42369</v>
      </c>
      <c r="L21" s="194"/>
      <c r="M21" s="194"/>
      <c r="N21" s="128" t="s">
        <v>524</v>
      </c>
      <c r="P21" s="31" t="s">
        <v>344</v>
      </c>
    </row>
    <row r="22" spans="1:16" x14ac:dyDescent="0.3">
      <c r="A22" s="41"/>
      <c r="B22" s="42" t="s">
        <v>30</v>
      </c>
      <c r="C22" s="43" t="s">
        <v>371</v>
      </c>
      <c r="D22" s="43"/>
      <c r="E22" s="44" t="s">
        <v>416</v>
      </c>
      <c r="F22" s="43">
        <v>1</v>
      </c>
      <c r="G22" s="44" t="s">
        <v>417</v>
      </c>
      <c r="H22" s="45" t="s">
        <v>34</v>
      </c>
      <c r="I22" s="46">
        <v>0</v>
      </c>
      <c r="J22" s="47">
        <v>0</v>
      </c>
      <c r="K22" s="46">
        <f t="shared" si="0"/>
        <v>0</v>
      </c>
      <c r="L22" s="83"/>
      <c r="M22" s="194"/>
      <c r="N22" s="128" t="s">
        <v>493</v>
      </c>
      <c r="P22" s="31" t="s">
        <v>345</v>
      </c>
    </row>
    <row r="23" spans="1:16" x14ac:dyDescent="0.3">
      <c r="A23" s="41"/>
      <c r="B23" s="42" t="s">
        <v>30</v>
      </c>
      <c r="C23" s="43" t="s">
        <v>371</v>
      </c>
      <c r="D23" s="43"/>
      <c r="E23" s="44" t="s">
        <v>416</v>
      </c>
      <c r="F23" s="43">
        <v>2</v>
      </c>
      <c r="G23" s="44" t="s">
        <v>418</v>
      </c>
      <c r="H23" s="45" t="s">
        <v>34</v>
      </c>
      <c r="I23" s="46">
        <v>0</v>
      </c>
      <c r="J23" s="47">
        <v>0</v>
      </c>
      <c r="K23" s="46">
        <f t="shared" si="0"/>
        <v>0</v>
      </c>
      <c r="L23" s="83"/>
      <c r="M23" s="194"/>
      <c r="N23" s="128" t="s">
        <v>493</v>
      </c>
      <c r="P23" s="31" t="s">
        <v>345</v>
      </c>
    </row>
    <row r="24" spans="1:16" ht="28.8" x14ac:dyDescent="0.3">
      <c r="A24" s="41"/>
      <c r="B24" s="42" t="s">
        <v>30</v>
      </c>
      <c r="C24" s="43" t="s">
        <v>141</v>
      </c>
      <c r="D24" s="43"/>
      <c r="E24" s="44" t="s">
        <v>142</v>
      </c>
      <c r="F24" s="43">
        <v>98</v>
      </c>
      <c r="G24" s="44" t="s">
        <v>409</v>
      </c>
      <c r="H24" s="45" t="s">
        <v>34</v>
      </c>
      <c r="I24" s="46">
        <v>14628</v>
      </c>
      <c r="J24" s="47">
        <v>0</v>
      </c>
      <c r="K24" s="46">
        <f t="shared" si="0"/>
        <v>14628</v>
      </c>
      <c r="L24" s="83"/>
      <c r="M24" s="194"/>
      <c r="N24" s="128" t="s">
        <v>500</v>
      </c>
      <c r="P24" s="31" t="s">
        <v>344</v>
      </c>
    </row>
    <row r="25" spans="1:16" ht="72" x14ac:dyDescent="0.3">
      <c r="A25" s="41"/>
      <c r="B25" s="42" t="s">
        <v>30</v>
      </c>
      <c r="C25" s="43" t="s">
        <v>372</v>
      </c>
      <c r="D25" s="43"/>
      <c r="E25" s="44" t="s">
        <v>419</v>
      </c>
      <c r="F25" s="43">
        <v>1</v>
      </c>
      <c r="G25" s="44" t="s">
        <v>420</v>
      </c>
      <c r="H25" s="45" t="s">
        <v>34</v>
      </c>
      <c r="I25" s="46">
        <v>0</v>
      </c>
      <c r="J25" s="47">
        <v>1907000</v>
      </c>
      <c r="K25" s="46">
        <f t="shared" si="0"/>
        <v>1907000</v>
      </c>
      <c r="L25" s="83"/>
      <c r="M25" s="194"/>
      <c r="N25" s="128" t="s">
        <v>515</v>
      </c>
      <c r="P25" s="31" t="s">
        <v>344</v>
      </c>
    </row>
    <row r="26" spans="1:16" ht="28.8" x14ac:dyDescent="0.3">
      <c r="A26" s="41"/>
      <c r="B26" s="42" t="s">
        <v>30</v>
      </c>
      <c r="C26" s="43" t="s">
        <v>373</v>
      </c>
      <c r="D26" s="43"/>
      <c r="E26" s="44" t="s">
        <v>421</v>
      </c>
      <c r="F26" s="43">
        <v>1</v>
      </c>
      <c r="G26" s="44" t="s">
        <v>422</v>
      </c>
      <c r="H26" s="45" t="s">
        <v>34</v>
      </c>
      <c r="I26" s="46">
        <v>0</v>
      </c>
      <c r="J26" s="47">
        <v>-255427</v>
      </c>
      <c r="K26" s="46">
        <f t="shared" si="0"/>
        <v>-255427</v>
      </c>
      <c r="L26" s="83"/>
      <c r="M26" s="194"/>
      <c r="N26" s="200" t="s">
        <v>501</v>
      </c>
      <c r="P26" s="31" t="s">
        <v>344</v>
      </c>
    </row>
    <row r="27" spans="1:16" ht="100.8" x14ac:dyDescent="0.3">
      <c r="A27" s="41"/>
      <c r="B27" s="42" t="s">
        <v>30</v>
      </c>
      <c r="C27" s="43" t="s">
        <v>374</v>
      </c>
      <c r="D27" s="43"/>
      <c r="E27" s="44" t="s">
        <v>423</v>
      </c>
      <c r="F27" s="43">
        <v>1</v>
      </c>
      <c r="G27" s="44" t="s">
        <v>424</v>
      </c>
      <c r="H27" s="45" t="s">
        <v>34</v>
      </c>
      <c r="I27" s="46">
        <v>0</v>
      </c>
      <c r="J27" s="47">
        <v>34500</v>
      </c>
      <c r="K27" s="46">
        <f t="shared" si="0"/>
        <v>34500</v>
      </c>
      <c r="L27" s="83"/>
      <c r="M27" s="194"/>
      <c r="N27" s="128" t="s">
        <v>514</v>
      </c>
      <c r="P27" s="31" t="s">
        <v>344</v>
      </c>
    </row>
    <row r="28" spans="1:16" ht="100.8" x14ac:dyDescent="0.3">
      <c r="A28" s="41"/>
      <c r="B28" s="42" t="s">
        <v>30</v>
      </c>
      <c r="C28" s="43" t="s">
        <v>374</v>
      </c>
      <c r="D28" s="43"/>
      <c r="E28" s="44" t="s">
        <v>423</v>
      </c>
      <c r="F28" s="43">
        <v>2</v>
      </c>
      <c r="G28" s="44" t="s">
        <v>425</v>
      </c>
      <c r="H28" s="45" t="s">
        <v>34</v>
      </c>
      <c r="I28" s="46">
        <v>0</v>
      </c>
      <c r="J28" s="47">
        <v>82000</v>
      </c>
      <c r="K28" s="46">
        <f t="shared" si="0"/>
        <v>82000</v>
      </c>
      <c r="L28" s="83"/>
      <c r="M28" s="194"/>
      <c r="N28" s="128" t="s">
        <v>514</v>
      </c>
      <c r="P28" s="31" t="s">
        <v>344</v>
      </c>
    </row>
    <row r="29" spans="1:16" ht="100.8" x14ac:dyDescent="0.3">
      <c r="A29" s="41"/>
      <c r="B29" s="42" t="s">
        <v>30</v>
      </c>
      <c r="C29" s="43" t="s">
        <v>374</v>
      </c>
      <c r="D29" s="43"/>
      <c r="E29" s="44" t="s">
        <v>423</v>
      </c>
      <c r="F29" s="43">
        <v>3</v>
      </c>
      <c r="G29" s="44" t="s">
        <v>426</v>
      </c>
      <c r="H29" s="45" t="s">
        <v>34</v>
      </c>
      <c r="I29" s="46">
        <v>0</v>
      </c>
      <c r="J29" s="47">
        <v>190000</v>
      </c>
      <c r="K29" s="46">
        <f t="shared" si="0"/>
        <v>190000</v>
      </c>
      <c r="L29" s="83"/>
      <c r="M29" s="194"/>
      <c r="N29" s="128" t="s">
        <v>514</v>
      </c>
      <c r="P29" s="31" t="s">
        <v>344</v>
      </c>
    </row>
    <row r="30" spans="1:16" ht="100.8" x14ac:dyDescent="0.3">
      <c r="A30" s="41"/>
      <c r="B30" s="42" t="s">
        <v>30</v>
      </c>
      <c r="C30" s="43" t="s">
        <v>374</v>
      </c>
      <c r="D30" s="43"/>
      <c r="E30" s="44" t="s">
        <v>423</v>
      </c>
      <c r="F30" s="43">
        <v>4</v>
      </c>
      <c r="G30" s="44" t="s">
        <v>427</v>
      </c>
      <c r="H30" s="45" t="s">
        <v>34</v>
      </c>
      <c r="I30" s="46">
        <v>0</v>
      </c>
      <c r="J30" s="47">
        <v>95000</v>
      </c>
      <c r="K30" s="46">
        <f t="shared" si="0"/>
        <v>95000</v>
      </c>
      <c r="L30" s="83"/>
      <c r="M30" s="194"/>
      <c r="N30" s="128" t="s">
        <v>514</v>
      </c>
      <c r="P30" s="31" t="s">
        <v>344</v>
      </c>
    </row>
    <row r="31" spans="1:16" ht="100.8" x14ac:dyDescent="0.3">
      <c r="A31" s="41"/>
      <c r="B31" s="42" t="s">
        <v>30</v>
      </c>
      <c r="C31" s="43" t="s">
        <v>374</v>
      </c>
      <c r="D31" s="43"/>
      <c r="E31" s="44" t="s">
        <v>423</v>
      </c>
      <c r="F31" s="43">
        <v>5</v>
      </c>
      <c r="G31" s="44" t="s">
        <v>428</v>
      </c>
      <c r="H31" s="45" t="s">
        <v>34</v>
      </c>
      <c r="I31" s="46">
        <v>0</v>
      </c>
      <c r="J31" s="47">
        <v>95000</v>
      </c>
      <c r="K31" s="46">
        <f t="shared" si="0"/>
        <v>95000</v>
      </c>
      <c r="L31" s="83"/>
      <c r="M31" s="194"/>
      <c r="N31" s="128" t="s">
        <v>514</v>
      </c>
      <c r="P31" s="31" t="s">
        <v>344</v>
      </c>
    </row>
    <row r="32" spans="1:16" ht="100.8" x14ac:dyDescent="0.3">
      <c r="A32" s="41"/>
      <c r="B32" s="42" t="s">
        <v>30</v>
      </c>
      <c r="C32" s="43" t="s">
        <v>374</v>
      </c>
      <c r="D32" s="43"/>
      <c r="E32" s="44" t="s">
        <v>423</v>
      </c>
      <c r="F32" s="43">
        <v>6</v>
      </c>
      <c r="G32" s="44" t="s">
        <v>429</v>
      </c>
      <c r="H32" s="45" t="s">
        <v>34</v>
      </c>
      <c r="I32" s="46">
        <v>0</v>
      </c>
      <c r="J32" s="47">
        <v>285000</v>
      </c>
      <c r="K32" s="46">
        <f t="shared" si="0"/>
        <v>285000</v>
      </c>
      <c r="L32" s="83"/>
      <c r="M32" s="194"/>
      <c r="N32" s="128" t="s">
        <v>514</v>
      </c>
      <c r="P32" s="31" t="s">
        <v>344</v>
      </c>
    </row>
    <row r="33" spans="1:16" ht="100.8" x14ac:dyDescent="0.3">
      <c r="A33" s="41"/>
      <c r="B33" s="42" t="s">
        <v>30</v>
      </c>
      <c r="C33" s="43" t="s">
        <v>374</v>
      </c>
      <c r="D33" s="43"/>
      <c r="E33" s="44" t="s">
        <v>423</v>
      </c>
      <c r="F33" s="43">
        <v>7</v>
      </c>
      <c r="G33" s="44" t="s">
        <v>430</v>
      </c>
      <c r="H33" s="45" t="s">
        <v>34</v>
      </c>
      <c r="I33" s="46">
        <v>0</v>
      </c>
      <c r="J33" s="47">
        <v>65000</v>
      </c>
      <c r="K33" s="46">
        <f t="shared" si="0"/>
        <v>65000</v>
      </c>
      <c r="L33" s="83"/>
      <c r="M33" s="194"/>
      <c r="N33" s="128" t="s">
        <v>514</v>
      </c>
      <c r="P33" s="31" t="s">
        <v>344</v>
      </c>
    </row>
    <row r="34" spans="1:16" ht="100.8" x14ac:dyDescent="0.3">
      <c r="A34" s="41"/>
      <c r="B34" s="42" t="s">
        <v>30</v>
      </c>
      <c r="C34" s="43" t="s">
        <v>374</v>
      </c>
      <c r="D34" s="43"/>
      <c r="E34" s="44" t="s">
        <v>423</v>
      </c>
      <c r="F34" s="43">
        <v>8</v>
      </c>
      <c r="G34" s="44" t="s">
        <v>431</v>
      </c>
      <c r="H34" s="45" t="s">
        <v>34</v>
      </c>
      <c r="I34" s="46">
        <v>0</v>
      </c>
      <c r="J34" s="47">
        <v>125000</v>
      </c>
      <c r="K34" s="46">
        <f t="shared" si="0"/>
        <v>125000</v>
      </c>
      <c r="L34" s="83"/>
      <c r="M34" s="194"/>
      <c r="N34" s="128" t="s">
        <v>514</v>
      </c>
      <c r="P34" s="31" t="s">
        <v>344</v>
      </c>
    </row>
    <row r="35" spans="1:16" ht="100.8" x14ac:dyDescent="0.3">
      <c r="A35" s="41"/>
      <c r="B35" s="42" t="s">
        <v>30</v>
      </c>
      <c r="C35" s="43" t="s">
        <v>374</v>
      </c>
      <c r="D35" s="43"/>
      <c r="E35" s="44" t="s">
        <v>423</v>
      </c>
      <c r="F35" s="43">
        <v>9</v>
      </c>
      <c r="G35" s="44" t="s">
        <v>432</v>
      </c>
      <c r="H35" s="45" t="s">
        <v>34</v>
      </c>
      <c r="I35" s="46">
        <v>0</v>
      </c>
      <c r="J35" s="47">
        <v>611000</v>
      </c>
      <c r="K35" s="46">
        <f t="shared" si="0"/>
        <v>611000</v>
      </c>
      <c r="L35" s="83"/>
      <c r="M35" s="194"/>
      <c r="N35" s="128" t="s">
        <v>514</v>
      </c>
      <c r="P35" s="31" t="s">
        <v>344</v>
      </c>
    </row>
    <row r="36" spans="1:16" ht="100.8" x14ac:dyDescent="0.3">
      <c r="A36" s="41"/>
      <c r="B36" s="42" t="s">
        <v>30</v>
      </c>
      <c r="C36" s="43" t="s">
        <v>374</v>
      </c>
      <c r="D36" s="43"/>
      <c r="E36" s="44" t="s">
        <v>423</v>
      </c>
      <c r="F36" s="43">
        <v>10</v>
      </c>
      <c r="G36" s="44" t="s">
        <v>433</v>
      </c>
      <c r="H36" s="45" t="s">
        <v>34</v>
      </c>
      <c r="I36" s="46">
        <v>0</v>
      </c>
      <c r="J36" s="47">
        <v>62500</v>
      </c>
      <c r="K36" s="46">
        <f t="shared" si="0"/>
        <v>62500</v>
      </c>
      <c r="L36" s="83"/>
      <c r="M36" s="194"/>
      <c r="N36" s="128" t="s">
        <v>514</v>
      </c>
      <c r="P36" s="31" t="s">
        <v>344</v>
      </c>
    </row>
    <row r="37" spans="1:16" ht="100.8" x14ac:dyDescent="0.3">
      <c r="A37" s="41"/>
      <c r="B37" s="42" t="s">
        <v>30</v>
      </c>
      <c r="C37" s="43" t="s">
        <v>374</v>
      </c>
      <c r="D37" s="43"/>
      <c r="E37" s="44" t="s">
        <v>423</v>
      </c>
      <c r="F37" s="43">
        <v>11</v>
      </c>
      <c r="G37" s="44" t="s">
        <v>434</v>
      </c>
      <c r="H37" s="45" t="s">
        <v>34</v>
      </c>
      <c r="I37" s="46">
        <v>0</v>
      </c>
      <c r="J37" s="47">
        <v>325000</v>
      </c>
      <c r="K37" s="46">
        <f t="shared" si="0"/>
        <v>325000</v>
      </c>
      <c r="L37" s="83"/>
      <c r="M37" s="194"/>
      <c r="N37" s="128" t="s">
        <v>514</v>
      </c>
      <c r="P37" s="31" t="s">
        <v>344</v>
      </c>
    </row>
    <row r="38" spans="1:16" ht="100.8" x14ac:dyDescent="0.3">
      <c r="A38" s="41"/>
      <c r="B38" s="42" t="s">
        <v>30</v>
      </c>
      <c r="C38" s="43" t="s">
        <v>374</v>
      </c>
      <c r="D38" s="43"/>
      <c r="E38" s="44" t="s">
        <v>423</v>
      </c>
      <c r="F38" s="43">
        <v>12</v>
      </c>
      <c r="G38" s="44" t="s">
        <v>435</v>
      </c>
      <c r="H38" s="45" t="s">
        <v>34</v>
      </c>
      <c r="I38" s="46">
        <v>0</v>
      </c>
      <c r="J38" s="47">
        <v>65000</v>
      </c>
      <c r="K38" s="46">
        <f t="shared" si="0"/>
        <v>65000</v>
      </c>
      <c r="L38" s="83"/>
      <c r="M38" s="194"/>
      <c r="N38" s="128" t="s">
        <v>514</v>
      </c>
      <c r="P38" s="31" t="s">
        <v>344</v>
      </c>
    </row>
    <row r="39" spans="1:16" ht="100.8" x14ac:dyDescent="0.3">
      <c r="A39" s="41"/>
      <c r="B39" s="42" t="s">
        <v>30</v>
      </c>
      <c r="C39" s="43" t="s">
        <v>374</v>
      </c>
      <c r="D39" s="43"/>
      <c r="E39" s="44" t="s">
        <v>423</v>
      </c>
      <c r="F39" s="43">
        <v>13</v>
      </c>
      <c r="G39" s="44" t="s">
        <v>436</v>
      </c>
      <c r="H39" s="45" t="s">
        <v>34</v>
      </c>
      <c r="I39" s="46">
        <v>0</v>
      </c>
      <c r="J39" s="47">
        <v>183000</v>
      </c>
      <c r="K39" s="46">
        <f t="shared" si="0"/>
        <v>183000</v>
      </c>
      <c r="L39" s="83"/>
      <c r="M39" s="194"/>
      <c r="N39" s="128" t="s">
        <v>514</v>
      </c>
      <c r="P39" s="31" t="s">
        <v>344</v>
      </c>
    </row>
    <row r="40" spans="1:16" ht="100.8" x14ac:dyDescent="0.3">
      <c r="A40" s="41"/>
      <c r="B40" s="42" t="s">
        <v>30</v>
      </c>
      <c r="C40" s="43" t="s">
        <v>374</v>
      </c>
      <c r="D40" s="43"/>
      <c r="E40" s="44" t="s">
        <v>423</v>
      </c>
      <c r="F40" s="43">
        <v>14</v>
      </c>
      <c r="G40" s="44" t="s">
        <v>437</v>
      </c>
      <c r="H40" s="45" t="s">
        <v>34</v>
      </c>
      <c r="I40" s="46">
        <v>0</v>
      </c>
      <c r="J40" s="47">
        <v>1462000</v>
      </c>
      <c r="K40" s="46">
        <f t="shared" si="0"/>
        <v>1462000</v>
      </c>
      <c r="L40" s="83"/>
      <c r="M40" s="194"/>
      <c r="N40" s="128" t="s">
        <v>514</v>
      </c>
      <c r="P40" s="31" t="s">
        <v>344</v>
      </c>
    </row>
    <row r="41" spans="1:16" ht="100.8" x14ac:dyDescent="0.3">
      <c r="A41" s="41"/>
      <c r="B41" s="42" t="s">
        <v>30</v>
      </c>
      <c r="C41" s="43" t="s">
        <v>374</v>
      </c>
      <c r="D41" s="43"/>
      <c r="E41" s="44" t="s">
        <v>423</v>
      </c>
      <c r="F41" s="43">
        <v>15</v>
      </c>
      <c r="G41" s="44" t="s">
        <v>438</v>
      </c>
      <c r="H41" s="45" t="s">
        <v>34</v>
      </c>
      <c r="I41" s="46">
        <v>0</v>
      </c>
      <c r="J41" s="47">
        <v>600000</v>
      </c>
      <c r="K41" s="46">
        <f t="shared" si="0"/>
        <v>600000</v>
      </c>
      <c r="L41" s="83"/>
      <c r="M41" s="194"/>
      <c r="N41" s="128" t="s">
        <v>514</v>
      </c>
      <c r="P41" s="31" t="s">
        <v>344</v>
      </c>
    </row>
    <row r="42" spans="1:16" ht="100.8" x14ac:dyDescent="0.3">
      <c r="A42" s="41"/>
      <c r="B42" s="42" t="s">
        <v>30</v>
      </c>
      <c r="C42" s="43" t="s">
        <v>374</v>
      </c>
      <c r="D42" s="43"/>
      <c r="E42" s="44" t="s">
        <v>423</v>
      </c>
      <c r="F42" s="43">
        <v>16</v>
      </c>
      <c r="G42" s="44" t="s">
        <v>439</v>
      </c>
      <c r="H42" s="45" t="s">
        <v>34</v>
      </c>
      <c r="I42" s="46">
        <v>0</v>
      </c>
      <c r="J42" s="47">
        <v>65000</v>
      </c>
      <c r="K42" s="46">
        <f t="shared" si="0"/>
        <v>65000</v>
      </c>
      <c r="L42" s="83"/>
      <c r="M42" s="194"/>
      <c r="N42" s="128" t="s">
        <v>514</v>
      </c>
      <c r="P42" s="31" t="s">
        <v>344</v>
      </c>
    </row>
    <row r="43" spans="1:16" ht="28.8" x14ac:dyDescent="0.3">
      <c r="A43" s="41"/>
      <c r="B43" s="42" t="s">
        <v>30</v>
      </c>
      <c r="C43" s="43" t="s">
        <v>129</v>
      </c>
      <c r="D43" s="43"/>
      <c r="E43" s="44" t="s">
        <v>130</v>
      </c>
      <c r="F43" s="43">
        <v>98</v>
      </c>
      <c r="G43" s="44" t="s">
        <v>409</v>
      </c>
      <c r="H43" s="45" t="s">
        <v>34</v>
      </c>
      <c r="I43" s="46">
        <v>81501</v>
      </c>
      <c r="J43" s="47">
        <v>0</v>
      </c>
      <c r="K43" s="46">
        <f t="shared" si="0"/>
        <v>81501</v>
      </c>
      <c r="L43" s="83"/>
      <c r="M43" s="194"/>
      <c r="N43" s="128" t="s">
        <v>500</v>
      </c>
      <c r="P43" s="31" t="s">
        <v>344</v>
      </c>
    </row>
    <row r="44" spans="1:16" ht="28.8" x14ac:dyDescent="0.3">
      <c r="A44" s="41"/>
      <c r="B44" s="42" t="s">
        <v>30</v>
      </c>
      <c r="C44" s="43" t="s">
        <v>129</v>
      </c>
      <c r="D44" s="43"/>
      <c r="E44" s="44" t="s">
        <v>130</v>
      </c>
      <c r="F44" s="43">
        <v>99</v>
      </c>
      <c r="G44" s="44" t="s">
        <v>440</v>
      </c>
      <c r="H44" s="45" t="s">
        <v>34</v>
      </c>
      <c r="I44" s="46">
        <v>41216</v>
      </c>
      <c r="J44" s="47">
        <v>0</v>
      </c>
      <c r="K44" s="46">
        <f t="shared" si="0"/>
        <v>41216</v>
      </c>
      <c r="L44" s="83"/>
      <c r="M44" s="194"/>
      <c r="N44" s="128" t="s">
        <v>499</v>
      </c>
      <c r="P44" s="31" t="s">
        <v>344</v>
      </c>
    </row>
    <row r="45" spans="1:16" ht="28.8" x14ac:dyDescent="0.3">
      <c r="A45" s="41"/>
      <c r="B45" s="42" t="s">
        <v>30</v>
      </c>
      <c r="C45" s="43" t="s">
        <v>375</v>
      </c>
      <c r="D45" s="43"/>
      <c r="E45" s="44" t="s">
        <v>441</v>
      </c>
      <c r="F45" s="43">
        <v>98</v>
      </c>
      <c r="G45" s="44" t="s">
        <v>409</v>
      </c>
      <c r="H45" s="45" t="s">
        <v>34</v>
      </c>
      <c r="I45" s="46">
        <v>2361</v>
      </c>
      <c r="J45" s="47">
        <v>0</v>
      </c>
      <c r="K45" s="46">
        <f t="shared" si="0"/>
        <v>2361</v>
      </c>
      <c r="L45" s="83"/>
      <c r="M45" s="194"/>
      <c r="N45" s="128" t="s">
        <v>500</v>
      </c>
      <c r="P45" s="31" t="s">
        <v>344</v>
      </c>
    </row>
    <row r="46" spans="1:16" x14ac:dyDescent="0.3">
      <c r="A46" s="41"/>
      <c r="B46" s="42" t="s">
        <v>30</v>
      </c>
      <c r="C46" s="43" t="s">
        <v>376</v>
      </c>
      <c r="D46" s="43"/>
      <c r="E46" s="44" t="s">
        <v>442</v>
      </c>
      <c r="F46" s="43">
        <v>1</v>
      </c>
      <c r="G46" s="44" t="s">
        <v>443</v>
      </c>
      <c r="H46" s="45" t="s">
        <v>34</v>
      </c>
      <c r="I46" s="46">
        <v>0</v>
      </c>
      <c r="J46" s="47">
        <v>10976</v>
      </c>
      <c r="K46" s="46">
        <f t="shared" si="0"/>
        <v>10976</v>
      </c>
      <c r="L46" s="83"/>
      <c r="M46" s="194"/>
      <c r="N46" s="128" t="s">
        <v>503</v>
      </c>
      <c r="P46" s="31" t="s">
        <v>344</v>
      </c>
    </row>
    <row r="47" spans="1:16" x14ac:dyDescent="0.3">
      <c r="A47" s="41"/>
      <c r="B47" s="42" t="s">
        <v>30</v>
      </c>
      <c r="C47" s="43" t="s">
        <v>376</v>
      </c>
      <c r="D47" s="43"/>
      <c r="E47" s="44" t="s">
        <v>442</v>
      </c>
      <c r="F47" s="43">
        <v>2</v>
      </c>
      <c r="G47" s="44" t="s">
        <v>444</v>
      </c>
      <c r="H47" s="45" t="s">
        <v>34</v>
      </c>
      <c r="I47" s="46">
        <v>0</v>
      </c>
      <c r="J47" s="47">
        <v>24084</v>
      </c>
      <c r="K47" s="46">
        <f t="shared" si="0"/>
        <v>24084</v>
      </c>
      <c r="L47" s="83"/>
      <c r="M47" s="194"/>
      <c r="N47" s="128" t="s">
        <v>503</v>
      </c>
      <c r="P47" s="31" t="s">
        <v>344</v>
      </c>
    </row>
    <row r="48" spans="1:16" ht="28.8" x14ac:dyDescent="0.3">
      <c r="A48" s="41"/>
      <c r="B48" s="42" t="s">
        <v>30</v>
      </c>
      <c r="C48" s="43" t="s">
        <v>126</v>
      </c>
      <c r="D48" s="43"/>
      <c r="E48" s="44" t="s">
        <v>127</v>
      </c>
      <c r="F48" s="43">
        <v>4</v>
      </c>
      <c r="G48" s="44" t="s">
        <v>445</v>
      </c>
      <c r="H48" s="45" t="s">
        <v>34</v>
      </c>
      <c r="I48" s="46">
        <v>0</v>
      </c>
      <c r="J48" s="47">
        <v>146667</v>
      </c>
      <c r="K48" s="46">
        <f t="shared" si="0"/>
        <v>146667</v>
      </c>
      <c r="L48" s="83"/>
      <c r="M48" s="194"/>
      <c r="N48" s="148" t="s">
        <v>504</v>
      </c>
      <c r="P48" s="31" t="s">
        <v>344</v>
      </c>
    </row>
    <row r="49" spans="1:16" ht="28.8" x14ac:dyDescent="0.3">
      <c r="A49" s="41"/>
      <c r="B49" s="42" t="s">
        <v>30</v>
      </c>
      <c r="C49" s="43" t="s">
        <v>126</v>
      </c>
      <c r="D49" s="43"/>
      <c r="E49" s="44" t="s">
        <v>127</v>
      </c>
      <c r="F49" s="43">
        <v>99</v>
      </c>
      <c r="G49" s="44" t="s">
        <v>440</v>
      </c>
      <c r="H49" s="45" t="s">
        <v>34</v>
      </c>
      <c r="I49" s="46">
        <v>2576</v>
      </c>
      <c r="J49" s="47">
        <v>0</v>
      </c>
      <c r="K49" s="46">
        <f t="shared" si="0"/>
        <v>2576</v>
      </c>
      <c r="L49" s="83"/>
      <c r="M49" s="194"/>
      <c r="N49" s="128" t="s">
        <v>499</v>
      </c>
      <c r="P49" s="31" t="s">
        <v>344</v>
      </c>
    </row>
    <row r="50" spans="1:16" ht="28.8" x14ac:dyDescent="0.3">
      <c r="A50" s="41"/>
      <c r="B50" s="42" t="s">
        <v>30</v>
      </c>
      <c r="C50" s="43" t="s">
        <v>82</v>
      </c>
      <c r="D50" s="43"/>
      <c r="E50" s="44" t="s">
        <v>83</v>
      </c>
      <c r="F50" s="43">
        <v>98</v>
      </c>
      <c r="G50" s="44" t="s">
        <v>409</v>
      </c>
      <c r="H50" s="45" t="s">
        <v>34</v>
      </c>
      <c r="I50" s="46">
        <v>10626</v>
      </c>
      <c r="J50" s="47">
        <v>0</v>
      </c>
      <c r="K50" s="46">
        <f t="shared" si="0"/>
        <v>10626</v>
      </c>
      <c r="L50" s="83"/>
      <c r="M50" s="194"/>
      <c r="N50" s="128" t="s">
        <v>500</v>
      </c>
      <c r="P50" s="31" t="s">
        <v>344</v>
      </c>
    </row>
    <row r="51" spans="1:16" ht="115.2" x14ac:dyDescent="0.3">
      <c r="A51" s="41"/>
      <c r="B51" s="42" t="s">
        <v>30</v>
      </c>
      <c r="C51" s="43" t="s">
        <v>377</v>
      </c>
      <c r="D51" s="43"/>
      <c r="E51" s="44" t="s">
        <v>446</v>
      </c>
      <c r="F51" s="43">
        <v>100</v>
      </c>
      <c r="G51" s="44" t="s">
        <v>447</v>
      </c>
      <c r="H51" s="45" t="s">
        <v>34</v>
      </c>
      <c r="I51" s="46">
        <v>0</v>
      </c>
      <c r="J51" s="47">
        <v>5500000</v>
      </c>
      <c r="K51" s="46">
        <f t="shared" si="0"/>
        <v>5500000</v>
      </c>
      <c r="L51" s="83"/>
      <c r="M51" s="194"/>
      <c r="N51" s="128" t="s">
        <v>505</v>
      </c>
      <c r="P51" s="31" t="s">
        <v>344</v>
      </c>
    </row>
    <row r="52" spans="1:16" ht="115.2" x14ac:dyDescent="0.3">
      <c r="A52" s="41"/>
      <c r="B52" s="42" t="s">
        <v>30</v>
      </c>
      <c r="C52" s="43" t="s">
        <v>378</v>
      </c>
      <c r="D52" s="43"/>
      <c r="E52" s="44" t="s">
        <v>448</v>
      </c>
      <c r="F52" s="43">
        <v>100</v>
      </c>
      <c r="G52" s="44" t="s">
        <v>449</v>
      </c>
      <c r="H52" s="45" t="s">
        <v>34</v>
      </c>
      <c r="I52" s="46">
        <v>0</v>
      </c>
      <c r="J52" s="47">
        <v>400000</v>
      </c>
      <c r="K52" s="46">
        <f t="shared" si="0"/>
        <v>400000</v>
      </c>
      <c r="L52" s="83"/>
      <c r="M52" s="194"/>
      <c r="N52" s="128" t="s">
        <v>506</v>
      </c>
      <c r="P52" s="31" t="s">
        <v>344</v>
      </c>
    </row>
    <row r="53" spans="1:16" ht="28.8" x14ac:dyDescent="0.3">
      <c r="A53" s="41"/>
      <c r="B53" s="42" t="s">
        <v>30</v>
      </c>
      <c r="C53" s="43" t="s">
        <v>379</v>
      </c>
      <c r="D53" s="43"/>
      <c r="E53" s="44" t="s">
        <v>450</v>
      </c>
      <c r="F53" s="43">
        <v>1</v>
      </c>
      <c r="G53" s="44" t="s">
        <v>451</v>
      </c>
      <c r="H53" s="45" t="s">
        <v>34</v>
      </c>
      <c r="I53" s="46">
        <v>72800</v>
      </c>
      <c r="J53" s="47">
        <v>0</v>
      </c>
      <c r="K53" s="46">
        <f t="shared" si="0"/>
        <v>72800</v>
      </c>
      <c r="L53" s="83"/>
      <c r="M53" s="194"/>
      <c r="N53" s="128" t="s">
        <v>507</v>
      </c>
      <c r="P53" s="31" t="s">
        <v>344</v>
      </c>
    </row>
    <row r="54" spans="1:16" ht="28.8" x14ac:dyDescent="0.3">
      <c r="A54" s="41"/>
      <c r="B54" s="42" t="s">
        <v>30</v>
      </c>
      <c r="C54" s="43" t="s">
        <v>379</v>
      </c>
      <c r="D54" s="43"/>
      <c r="E54" s="44" t="s">
        <v>450</v>
      </c>
      <c r="F54" s="43">
        <v>2</v>
      </c>
      <c r="G54" s="44" t="s">
        <v>452</v>
      </c>
      <c r="H54" s="45" t="s">
        <v>34</v>
      </c>
      <c r="I54" s="46">
        <v>11680</v>
      </c>
      <c r="J54" s="47">
        <v>99020</v>
      </c>
      <c r="K54" s="46">
        <f t="shared" si="0"/>
        <v>110700</v>
      </c>
      <c r="L54" s="83"/>
      <c r="M54" s="194"/>
      <c r="N54" s="128" t="s">
        <v>507</v>
      </c>
      <c r="P54" s="31" t="s">
        <v>345</v>
      </c>
    </row>
    <row r="55" spans="1:16" ht="28.8" x14ac:dyDescent="0.3">
      <c r="A55" s="41"/>
      <c r="B55" s="42" t="s">
        <v>30</v>
      </c>
      <c r="C55" s="43" t="s">
        <v>380</v>
      </c>
      <c r="D55" s="43"/>
      <c r="E55" s="44" t="s">
        <v>453</v>
      </c>
      <c r="F55" s="43">
        <v>1</v>
      </c>
      <c r="G55" s="44" t="s">
        <v>454</v>
      </c>
      <c r="H55" s="45" t="s">
        <v>34</v>
      </c>
      <c r="I55" s="46">
        <v>0</v>
      </c>
      <c r="J55" s="47">
        <v>292704</v>
      </c>
      <c r="K55" s="46">
        <f t="shared" si="0"/>
        <v>292704</v>
      </c>
      <c r="L55" s="83"/>
      <c r="M55" s="194"/>
      <c r="N55" s="128" t="s">
        <v>507</v>
      </c>
      <c r="P55" s="31" t="s">
        <v>344</v>
      </c>
    </row>
    <row r="56" spans="1:16" ht="28.8" x14ac:dyDescent="0.3">
      <c r="A56" s="41"/>
      <c r="B56" s="42" t="s">
        <v>30</v>
      </c>
      <c r="C56" s="43" t="s">
        <v>380</v>
      </c>
      <c r="D56" s="43"/>
      <c r="E56" s="44" t="s">
        <v>453</v>
      </c>
      <c r="F56" s="43">
        <v>2</v>
      </c>
      <c r="G56" s="44" t="s">
        <v>455</v>
      </c>
      <c r="H56" s="45" t="s">
        <v>34</v>
      </c>
      <c r="I56" s="46">
        <v>17360</v>
      </c>
      <c r="J56" s="47">
        <v>206580</v>
      </c>
      <c r="K56" s="46">
        <f t="shared" si="0"/>
        <v>223940</v>
      </c>
      <c r="L56" s="83"/>
      <c r="M56" s="194"/>
      <c r="N56" s="128" t="s">
        <v>507</v>
      </c>
      <c r="P56" s="31" t="s">
        <v>345</v>
      </c>
    </row>
    <row r="57" spans="1:16" ht="28.8" x14ac:dyDescent="0.3">
      <c r="A57" s="41"/>
      <c r="B57" s="42" t="s">
        <v>30</v>
      </c>
      <c r="C57" s="43" t="s">
        <v>380</v>
      </c>
      <c r="D57" s="43"/>
      <c r="E57" s="44" t="s">
        <v>453</v>
      </c>
      <c r="F57" s="43">
        <v>3</v>
      </c>
      <c r="G57" s="44" t="s">
        <v>456</v>
      </c>
      <c r="H57" s="45" t="s">
        <v>34</v>
      </c>
      <c r="I57" s="46">
        <v>12679</v>
      </c>
      <c r="J57" s="47">
        <v>3960</v>
      </c>
      <c r="K57" s="46">
        <f t="shared" si="0"/>
        <v>16639</v>
      </c>
      <c r="L57" s="83"/>
      <c r="M57" s="194"/>
      <c r="N57" s="128" t="s">
        <v>507</v>
      </c>
      <c r="P57" s="31" t="s">
        <v>344</v>
      </c>
    </row>
    <row r="58" spans="1:16" ht="28.8" x14ac:dyDescent="0.3">
      <c r="A58" s="41"/>
      <c r="B58" s="42" t="s">
        <v>30</v>
      </c>
      <c r="C58" s="43" t="s">
        <v>380</v>
      </c>
      <c r="D58" s="43"/>
      <c r="E58" s="44" t="s">
        <v>453</v>
      </c>
      <c r="F58" s="43">
        <v>4</v>
      </c>
      <c r="G58" s="44" t="s">
        <v>457</v>
      </c>
      <c r="H58" s="45" t="s">
        <v>34</v>
      </c>
      <c r="I58" s="46">
        <v>66353</v>
      </c>
      <c r="J58" s="47">
        <v>2640</v>
      </c>
      <c r="K58" s="46">
        <f t="shared" si="0"/>
        <v>68993</v>
      </c>
      <c r="L58" s="83"/>
      <c r="M58" s="194"/>
      <c r="N58" s="128" t="s">
        <v>507</v>
      </c>
      <c r="P58" s="31" t="s">
        <v>344</v>
      </c>
    </row>
    <row r="59" spans="1:16" ht="28.8" x14ac:dyDescent="0.3">
      <c r="A59" s="41"/>
      <c r="B59" s="42" t="s">
        <v>30</v>
      </c>
      <c r="C59" s="43" t="s">
        <v>380</v>
      </c>
      <c r="D59" s="43"/>
      <c r="E59" s="44" t="s">
        <v>453</v>
      </c>
      <c r="F59" s="43">
        <v>5</v>
      </c>
      <c r="G59" s="44" t="s">
        <v>458</v>
      </c>
      <c r="H59" s="45" t="s">
        <v>34</v>
      </c>
      <c r="I59" s="46">
        <v>53208</v>
      </c>
      <c r="J59" s="47">
        <v>7488</v>
      </c>
      <c r="K59" s="46">
        <f t="shared" si="0"/>
        <v>60696</v>
      </c>
      <c r="L59" s="83"/>
      <c r="M59" s="194"/>
      <c r="N59" s="128" t="s">
        <v>507</v>
      </c>
      <c r="P59" s="31" t="s">
        <v>344</v>
      </c>
    </row>
    <row r="60" spans="1:16" x14ac:dyDescent="0.3">
      <c r="A60" s="41"/>
      <c r="B60" s="42" t="s">
        <v>30</v>
      </c>
      <c r="C60" s="43" t="s">
        <v>381</v>
      </c>
      <c r="D60" s="43"/>
      <c r="E60" s="44" t="s">
        <v>459</v>
      </c>
      <c r="F60" s="43">
        <v>1</v>
      </c>
      <c r="G60" s="44" t="s">
        <v>460</v>
      </c>
      <c r="H60" s="45" t="s">
        <v>34</v>
      </c>
      <c r="I60" s="46">
        <v>0</v>
      </c>
      <c r="J60" s="47">
        <v>3990</v>
      </c>
      <c r="K60" s="46">
        <f t="shared" si="0"/>
        <v>3990</v>
      </c>
      <c r="L60" s="83"/>
      <c r="M60" s="194"/>
      <c r="N60" s="128" t="s">
        <v>503</v>
      </c>
      <c r="P60" s="31" t="s">
        <v>344</v>
      </c>
    </row>
    <row r="61" spans="1:16" x14ac:dyDescent="0.3">
      <c r="A61" s="41"/>
      <c r="B61" s="42" t="s">
        <v>30</v>
      </c>
      <c r="C61" s="43" t="s">
        <v>88</v>
      </c>
      <c r="D61" s="43"/>
      <c r="E61" s="44" t="s">
        <v>89</v>
      </c>
      <c r="F61" s="43">
        <v>100</v>
      </c>
      <c r="G61" s="44" t="s">
        <v>461</v>
      </c>
      <c r="H61" s="45" t="s">
        <v>34</v>
      </c>
      <c r="I61" s="46">
        <v>0</v>
      </c>
      <c r="J61" s="47">
        <v>0</v>
      </c>
      <c r="K61" s="46">
        <f t="shared" si="0"/>
        <v>0</v>
      </c>
      <c r="L61" s="83"/>
      <c r="M61" s="194"/>
      <c r="N61" s="128" t="s">
        <v>493</v>
      </c>
      <c r="P61" s="31" t="s">
        <v>344</v>
      </c>
    </row>
    <row r="62" spans="1:16" x14ac:dyDescent="0.3">
      <c r="A62" s="41"/>
      <c r="B62" s="42" t="s">
        <v>30</v>
      </c>
      <c r="C62" s="43" t="s">
        <v>88</v>
      </c>
      <c r="D62" s="43"/>
      <c r="E62" s="44" t="s">
        <v>89</v>
      </c>
      <c r="F62" s="43">
        <v>101</v>
      </c>
      <c r="G62" s="44" t="s">
        <v>462</v>
      </c>
      <c r="H62" s="45" t="s">
        <v>34</v>
      </c>
      <c r="I62" s="46">
        <v>0</v>
      </c>
      <c r="J62" s="47">
        <v>143000</v>
      </c>
      <c r="K62" s="46">
        <f t="shared" si="0"/>
        <v>143000</v>
      </c>
      <c r="L62" s="83"/>
      <c r="M62" s="194"/>
      <c r="N62" s="128" t="s">
        <v>503</v>
      </c>
      <c r="P62" s="31" t="s">
        <v>344</v>
      </c>
    </row>
    <row r="63" spans="1:16" x14ac:dyDescent="0.3">
      <c r="A63" s="41"/>
      <c r="B63" s="42" t="s">
        <v>30</v>
      </c>
      <c r="C63" s="43" t="s">
        <v>382</v>
      </c>
      <c r="D63" s="43"/>
      <c r="E63" s="44" t="s">
        <v>463</v>
      </c>
      <c r="F63" s="43">
        <v>1</v>
      </c>
      <c r="G63" s="44" t="s">
        <v>464</v>
      </c>
      <c r="H63" s="45" t="s">
        <v>34</v>
      </c>
      <c r="I63" s="46">
        <v>0</v>
      </c>
      <c r="J63" s="47">
        <v>34000</v>
      </c>
      <c r="K63" s="46">
        <f t="shared" si="0"/>
        <v>34000</v>
      </c>
      <c r="L63" s="83"/>
      <c r="M63" s="194"/>
      <c r="N63" s="128" t="s">
        <v>503</v>
      </c>
      <c r="P63" s="31" t="s">
        <v>344</v>
      </c>
    </row>
    <row r="64" spans="1:16" x14ac:dyDescent="0.3">
      <c r="A64" s="145"/>
      <c r="B64" s="145"/>
      <c r="C64" s="145"/>
      <c r="D64" s="145"/>
      <c r="E64" s="145"/>
      <c r="F64" s="145"/>
      <c r="G64" s="146" t="s">
        <v>508</v>
      </c>
      <c r="H64" s="145"/>
      <c r="I64" s="147">
        <f>SUMIF($L5:$L63,"NO",$I5:$I63)</f>
        <v>0</v>
      </c>
      <c r="J64" s="147">
        <f>SUMIF($L5:$L63,"NO",$J5:$J63)</f>
        <v>0</v>
      </c>
      <c r="K64" s="147">
        <f>SUMIF($L5:$L63,"NO",$K5:$K63)</f>
        <v>0</v>
      </c>
      <c r="L64" s="145"/>
      <c r="M64" s="147">
        <f>SUMIFS(I5:I63,L5:L63,"YES",M5:M63,"FY 26")</f>
        <v>0</v>
      </c>
      <c r="N64" s="145"/>
    </row>
    <row r="65" spans="1:17" s="32" customFormat="1" ht="6" customHeight="1" x14ac:dyDescent="0.3">
      <c r="A65" s="74"/>
      <c r="B65" s="74"/>
      <c r="C65" s="74"/>
      <c r="D65" s="74"/>
      <c r="E65" s="75"/>
      <c r="F65" s="76"/>
      <c r="G65" s="75"/>
      <c r="H65" s="77"/>
      <c r="I65" s="78"/>
      <c r="J65" s="78"/>
      <c r="K65" s="78"/>
      <c r="L65" s="78"/>
      <c r="M65" s="78"/>
      <c r="N65" s="78"/>
      <c r="P65" s="33"/>
      <c r="Q65" s="33"/>
    </row>
    <row r="66" spans="1:17" ht="18" x14ac:dyDescent="0.35">
      <c r="A66" s="322" t="s">
        <v>267</v>
      </c>
      <c r="B66" s="323"/>
      <c r="C66" s="323"/>
      <c r="D66" s="323"/>
      <c r="E66" s="323"/>
      <c r="F66" s="323"/>
      <c r="G66" s="323"/>
      <c r="H66" s="323"/>
      <c r="I66" s="323"/>
      <c r="J66" s="323"/>
      <c r="K66" s="323"/>
      <c r="L66" s="323"/>
      <c r="M66" s="323"/>
      <c r="N66" s="324"/>
    </row>
    <row r="67" spans="1:17" ht="31.8" x14ac:dyDescent="0.3">
      <c r="A67" s="34" t="s">
        <v>182</v>
      </c>
      <c r="B67" s="35" t="s">
        <v>21</v>
      </c>
      <c r="C67" s="35" t="s">
        <v>178</v>
      </c>
      <c r="D67" s="35" t="s">
        <v>22</v>
      </c>
      <c r="E67" s="36" t="s">
        <v>23</v>
      </c>
      <c r="F67" s="37" t="s">
        <v>181</v>
      </c>
      <c r="G67" s="36" t="s">
        <v>24</v>
      </c>
      <c r="H67" s="38" t="s">
        <v>26</v>
      </c>
      <c r="I67" s="39" t="s">
        <v>27</v>
      </c>
      <c r="J67" s="39" t="s">
        <v>28</v>
      </c>
      <c r="K67" s="39" t="s">
        <v>29</v>
      </c>
      <c r="L67" s="93" t="s">
        <v>179</v>
      </c>
      <c r="M67" s="93" t="s">
        <v>541</v>
      </c>
      <c r="N67" s="40" t="s">
        <v>180</v>
      </c>
    </row>
    <row r="68" spans="1:17" x14ac:dyDescent="0.3">
      <c r="A68" s="41">
        <v>1</v>
      </c>
      <c r="B68" s="42" t="s">
        <v>30</v>
      </c>
      <c r="C68" s="43" t="s">
        <v>31</v>
      </c>
      <c r="D68" s="43">
        <v>1</v>
      </c>
      <c r="E68" s="44" t="s">
        <v>32</v>
      </c>
      <c r="F68" s="43">
        <v>1</v>
      </c>
      <c r="G68" s="44" t="s">
        <v>33</v>
      </c>
      <c r="H68" s="45" t="s">
        <v>34</v>
      </c>
      <c r="I68" s="46">
        <v>0</v>
      </c>
      <c r="J68" s="47">
        <v>400000</v>
      </c>
      <c r="K68" s="46">
        <f t="shared" ref="K68:K123" si="1">I68+J68</f>
        <v>400000</v>
      </c>
      <c r="L68" s="83"/>
      <c r="M68" s="194"/>
      <c r="N68" s="84"/>
      <c r="P68" s="31" t="s">
        <v>344</v>
      </c>
    </row>
    <row r="69" spans="1:17" x14ac:dyDescent="0.3">
      <c r="A69" s="41">
        <v>5</v>
      </c>
      <c r="B69" s="42" t="s">
        <v>30</v>
      </c>
      <c r="C69" s="43" t="s">
        <v>35</v>
      </c>
      <c r="D69" s="43">
        <v>1</v>
      </c>
      <c r="E69" s="44" t="s">
        <v>36</v>
      </c>
      <c r="F69" s="43">
        <v>1</v>
      </c>
      <c r="G69" s="48" t="s">
        <v>37</v>
      </c>
      <c r="H69" s="45" t="s">
        <v>34</v>
      </c>
      <c r="I69" s="46">
        <v>12763</v>
      </c>
      <c r="J69" s="267">
        <v>158079</v>
      </c>
      <c r="K69" s="46">
        <f t="shared" si="1"/>
        <v>170842</v>
      </c>
      <c r="L69" s="83"/>
      <c r="M69" s="194"/>
      <c r="N69" s="85"/>
      <c r="P69" s="31" t="s">
        <v>345</v>
      </c>
    </row>
    <row r="70" spans="1:17" x14ac:dyDescent="0.3">
      <c r="A70" s="41">
        <v>6</v>
      </c>
      <c r="B70" s="42" t="s">
        <v>30</v>
      </c>
      <c r="C70" s="43" t="s">
        <v>35</v>
      </c>
      <c r="D70" s="43">
        <v>1</v>
      </c>
      <c r="E70" s="44" t="s">
        <v>36</v>
      </c>
      <c r="F70" s="43">
        <v>2</v>
      </c>
      <c r="G70" s="48" t="s">
        <v>38</v>
      </c>
      <c r="H70" s="45" t="s">
        <v>34</v>
      </c>
      <c r="I70" s="46">
        <v>7206</v>
      </c>
      <c r="J70" s="267">
        <v>368205</v>
      </c>
      <c r="K70" s="46">
        <f t="shared" si="1"/>
        <v>375411</v>
      </c>
      <c r="L70" s="83"/>
      <c r="M70" s="194"/>
      <c r="N70" s="85"/>
      <c r="P70" s="31" t="s">
        <v>345</v>
      </c>
    </row>
    <row r="71" spans="1:17" x14ac:dyDescent="0.3">
      <c r="A71" s="41">
        <v>6</v>
      </c>
      <c r="B71" s="42" t="s">
        <v>30</v>
      </c>
      <c r="C71" s="43" t="s">
        <v>35</v>
      </c>
      <c r="D71" s="43">
        <v>1</v>
      </c>
      <c r="E71" s="44" t="s">
        <v>36</v>
      </c>
      <c r="F71" s="43">
        <v>4</v>
      </c>
      <c r="G71" s="48" t="s">
        <v>39</v>
      </c>
      <c r="H71" s="45" t="s">
        <v>34</v>
      </c>
      <c r="I71" s="46">
        <v>237623</v>
      </c>
      <c r="J71" s="267">
        <v>494232</v>
      </c>
      <c r="K71" s="46">
        <f t="shared" si="1"/>
        <v>731855</v>
      </c>
      <c r="L71" s="83"/>
      <c r="M71" s="194"/>
      <c r="N71" s="85"/>
      <c r="P71" s="31" t="s">
        <v>345</v>
      </c>
    </row>
    <row r="72" spans="1:17" x14ac:dyDescent="0.3">
      <c r="A72" s="41">
        <v>6</v>
      </c>
      <c r="B72" s="42" t="s">
        <v>30</v>
      </c>
      <c r="C72" s="43" t="s">
        <v>35</v>
      </c>
      <c r="D72" s="43">
        <v>1</v>
      </c>
      <c r="E72" s="44" t="s">
        <v>36</v>
      </c>
      <c r="F72" s="43">
        <v>5</v>
      </c>
      <c r="G72" s="48" t="s">
        <v>40</v>
      </c>
      <c r="H72" s="45" t="s">
        <v>34</v>
      </c>
      <c r="I72" s="46">
        <v>114962</v>
      </c>
      <c r="J72" s="267">
        <v>296008</v>
      </c>
      <c r="K72" s="46">
        <f t="shared" si="1"/>
        <v>410970</v>
      </c>
      <c r="L72" s="83"/>
      <c r="M72" s="194"/>
      <c r="N72" s="85"/>
      <c r="P72" s="31" t="s">
        <v>345</v>
      </c>
    </row>
    <row r="73" spans="1:17" x14ac:dyDescent="0.3">
      <c r="A73" s="41">
        <v>6</v>
      </c>
      <c r="B73" s="42" t="s">
        <v>30</v>
      </c>
      <c r="C73" s="43" t="s">
        <v>35</v>
      </c>
      <c r="D73" s="43">
        <v>1</v>
      </c>
      <c r="E73" s="44" t="s">
        <v>36</v>
      </c>
      <c r="F73" s="43">
        <v>6</v>
      </c>
      <c r="G73" s="48" t="s">
        <v>41</v>
      </c>
      <c r="H73" s="45" t="s">
        <v>34</v>
      </c>
      <c r="I73" s="46">
        <v>157087</v>
      </c>
      <c r="J73" s="267">
        <v>278287</v>
      </c>
      <c r="K73" s="46">
        <f t="shared" si="1"/>
        <v>435374</v>
      </c>
      <c r="L73" s="83"/>
      <c r="M73" s="194"/>
      <c r="N73" s="85"/>
      <c r="P73" s="31" t="s">
        <v>345</v>
      </c>
    </row>
    <row r="74" spans="1:17" x14ac:dyDescent="0.3">
      <c r="A74" s="41">
        <v>6</v>
      </c>
      <c r="B74" s="42" t="s">
        <v>30</v>
      </c>
      <c r="C74" s="43" t="s">
        <v>35</v>
      </c>
      <c r="D74" s="43">
        <v>1</v>
      </c>
      <c r="E74" s="44" t="s">
        <v>36</v>
      </c>
      <c r="F74" s="43">
        <v>7</v>
      </c>
      <c r="G74" s="48" t="s">
        <v>42</v>
      </c>
      <c r="H74" s="45" t="s">
        <v>34</v>
      </c>
      <c r="I74" s="46">
        <v>19174</v>
      </c>
      <c r="J74" s="267">
        <v>143712</v>
      </c>
      <c r="K74" s="46">
        <f t="shared" si="1"/>
        <v>162886</v>
      </c>
      <c r="L74" s="83"/>
      <c r="M74" s="194"/>
      <c r="N74" s="85"/>
      <c r="P74" s="31" t="s">
        <v>345</v>
      </c>
    </row>
    <row r="75" spans="1:17" x14ac:dyDescent="0.3">
      <c r="A75" s="41">
        <v>7</v>
      </c>
      <c r="B75" s="42" t="s">
        <v>30</v>
      </c>
      <c r="C75" s="43" t="s">
        <v>43</v>
      </c>
      <c r="D75" s="43">
        <v>1</v>
      </c>
      <c r="E75" s="44" t="s">
        <v>44</v>
      </c>
      <c r="F75" s="43">
        <v>2</v>
      </c>
      <c r="G75" s="44" t="s">
        <v>45</v>
      </c>
      <c r="H75" s="45" t="s">
        <v>34</v>
      </c>
      <c r="I75" s="46">
        <v>64847</v>
      </c>
      <c r="J75" s="267">
        <v>52034</v>
      </c>
      <c r="K75" s="46">
        <f t="shared" si="1"/>
        <v>116881</v>
      </c>
      <c r="L75" s="83"/>
      <c r="M75" s="194"/>
      <c r="N75" s="84"/>
      <c r="P75" s="31" t="s">
        <v>345</v>
      </c>
    </row>
    <row r="76" spans="1:17" x14ac:dyDescent="0.3">
      <c r="A76" s="41">
        <v>8</v>
      </c>
      <c r="B76" s="42" t="s">
        <v>30</v>
      </c>
      <c r="C76" s="49" t="s">
        <v>46</v>
      </c>
      <c r="D76" s="49">
        <v>1</v>
      </c>
      <c r="E76" s="44" t="s">
        <v>47</v>
      </c>
      <c r="F76" s="43">
        <v>1</v>
      </c>
      <c r="G76" s="48" t="s">
        <v>48</v>
      </c>
      <c r="H76" s="45" t="s">
        <v>34</v>
      </c>
      <c r="I76" s="46">
        <v>21406</v>
      </c>
      <c r="J76" s="267">
        <v>111010</v>
      </c>
      <c r="K76" s="46">
        <f t="shared" si="1"/>
        <v>132416</v>
      </c>
      <c r="L76" s="83"/>
      <c r="M76" s="194"/>
      <c r="N76" s="85"/>
      <c r="P76" s="31" t="s">
        <v>345</v>
      </c>
    </row>
    <row r="77" spans="1:17" x14ac:dyDescent="0.3">
      <c r="A77" s="41">
        <v>9</v>
      </c>
      <c r="B77" s="42" t="s">
        <v>30</v>
      </c>
      <c r="C77" s="49" t="s">
        <v>46</v>
      </c>
      <c r="D77" s="49">
        <v>1</v>
      </c>
      <c r="E77" s="44" t="s">
        <v>47</v>
      </c>
      <c r="F77" s="43">
        <v>2</v>
      </c>
      <c r="G77" s="48" t="s">
        <v>49</v>
      </c>
      <c r="H77" s="45" t="s">
        <v>34</v>
      </c>
      <c r="I77" s="46">
        <v>22379</v>
      </c>
      <c r="J77" s="267">
        <v>102544</v>
      </c>
      <c r="K77" s="46">
        <f t="shared" si="1"/>
        <v>124923</v>
      </c>
      <c r="L77" s="83"/>
      <c r="M77" s="194"/>
      <c r="N77" s="85"/>
      <c r="P77" s="31" t="s">
        <v>345</v>
      </c>
    </row>
    <row r="78" spans="1:17" x14ac:dyDescent="0.3">
      <c r="A78" s="41">
        <v>10</v>
      </c>
      <c r="B78" s="42" t="s">
        <v>30</v>
      </c>
      <c r="C78" s="43" t="s">
        <v>50</v>
      </c>
      <c r="D78" s="43">
        <v>1</v>
      </c>
      <c r="E78" s="44" t="s">
        <v>51</v>
      </c>
      <c r="F78" s="43">
        <v>1</v>
      </c>
      <c r="G78" s="48" t="s">
        <v>52</v>
      </c>
      <c r="H78" s="45" t="s">
        <v>34</v>
      </c>
      <c r="I78" s="46">
        <v>21406</v>
      </c>
      <c r="J78" s="267">
        <v>110010</v>
      </c>
      <c r="K78" s="46">
        <f t="shared" si="1"/>
        <v>131416</v>
      </c>
      <c r="L78" s="83"/>
      <c r="M78" s="194"/>
      <c r="N78" s="85"/>
      <c r="P78" s="31" t="s">
        <v>345</v>
      </c>
    </row>
    <row r="79" spans="1:17" x14ac:dyDescent="0.3">
      <c r="A79" s="41">
        <v>11</v>
      </c>
      <c r="B79" s="42" t="s">
        <v>30</v>
      </c>
      <c r="C79" s="43" t="s">
        <v>53</v>
      </c>
      <c r="D79" s="43">
        <v>1</v>
      </c>
      <c r="E79" s="44" t="s">
        <v>54</v>
      </c>
      <c r="F79" s="43">
        <v>1</v>
      </c>
      <c r="G79" s="48" t="s">
        <v>55</v>
      </c>
      <c r="H79" s="45" t="s">
        <v>34</v>
      </c>
      <c r="I79" s="46">
        <v>21406</v>
      </c>
      <c r="J79" s="267">
        <v>108810</v>
      </c>
      <c r="K79" s="46">
        <f t="shared" si="1"/>
        <v>130216</v>
      </c>
      <c r="L79" s="83"/>
      <c r="M79" s="194"/>
      <c r="N79" s="85"/>
      <c r="P79" s="31" t="s">
        <v>345</v>
      </c>
    </row>
    <row r="80" spans="1:17" x14ac:dyDescent="0.3">
      <c r="A80" s="41">
        <v>12</v>
      </c>
      <c r="B80" s="42" t="s">
        <v>30</v>
      </c>
      <c r="C80" s="43" t="s">
        <v>56</v>
      </c>
      <c r="D80" s="43">
        <v>1</v>
      </c>
      <c r="E80" s="44" t="s">
        <v>57</v>
      </c>
      <c r="F80" s="43">
        <v>2</v>
      </c>
      <c r="G80" s="48" t="s">
        <v>58</v>
      </c>
      <c r="H80" s="45" t="s">
        <v>34</v>
      </c>
      <c r="I80" s="46">
        <v>10690</v>
      </c>
      <c r="J80" s="267">
        <v>119573</v>
      </c>
      <c r="K80" s="46">
        <f t="shared" si="1"/>
        <v>130263</v>
      </c>
      <c r="L80" s="83"/>
      <c r="M80" s="194"/>
      <c r="N80" s="85"/>
      <c r="P80" s="31" t="s">
        <v>345</v>
      </c>
    </row>
    <row r="81" spans="1:16" x14ac:dyDescent="0.3">
      <c r="A81" s="41">
        <v>26</v>
      </c>
      <c r="B81" s="50" t="s">
        <v>30</v>
      </c>
      <c r="C81" s="43" t="s">
        <v>64</v>
      </c>
      <c r="D81" s="43">
        <v>2</v>
      </c>
      <c r="E81" s="44" t="s">
        <v>65</v>
      </c>
      <c r="F81" s="43">
        <v>5</v>
      </c>
      <c r="G81" s="44" t="s">
        <v>66</v>
      </c>
      <c r="H81" s="45" t="s">
        <v>34</v>
      </c>
      <c r="I81" s="46">
        <v>11640</v>
      </c>
      <c r="J81" s="267">
        <v>152526</v>
      </c>
      <c r="K81" s="46">
        <f t="shared" si="1"/>
        <v>164166</v>
      </c>
      <c r="L81" s="83"/>
      <c r="M81" s="194"/>
      <c r="N81" s="84"/>
      <c r="P81" s="31" t="s">
        <v>345</v>
      </c>
    </row>
    <row r="82" spans="1:16" x14ac:dyDescent="0.3">
      <c r="A82" s="41">
        <v>29</v>
      </c>
      <c r="B82" s="42" t="s">
        <v>30</v>
      </c>
      <c r="C82" s="43" t="s">
        <v>67</v>
      </c>
      <c r="D82" s="43">
        <v>2</v>
      </c>
      <c r="E82" s="44" t="s">
        <v>68</v>
      </c>
      <c r="F82" s="43">
        <v>1</v>
      </c>
      <c r="G82" s="48" t="s">
        <v>69</v>
      </c>
      <c r="H82" s="45" t="s">
        <v>34</v>
      </c>
      <c r="I82" s="46">
        <v>19980</v>
      </c>
      <c r="J82" s="267">
        <v>81743</v>
      </c>
      <c r="K82" s="46">
        <f t="shared" si="1"/>
        <v>101723</v>
      </c>
      <c r="L82" s="83"/>
      <c r="M82" s="194"/>
      <c r="N82" s="85"/>
      <c r="P82" s="31" t="s">
        <v>345</v>
      </c>
    </row>
    <row r="83" spans="1:16" x14ac:dyDescent="0.3">
      <c r="A83" s="41">
        <v>31</v>
      </c>
      <c r="B83" s="42" t="s">
        <v>30</v>
      </c>
      <c r="C83" s="43" t="s">
        <v>70</v>
      </c>
      <c r="D83" s="43">
        <v>2</v>
      </c>
      <c r="E83" s="44" t="s">
        <v>71</v>
      </c>
      <c r="F83" s="43">
        <v>2</v>
      </c>
      <c r="G83" s="48" t="s">
        <v>72</v>
      </c>
      <c r="H83" s="45" t="s">
        <v>34</v>
      </c>
      <c r="I83" s="46">
        <v>18226</v>
      </c>
      <c r="J83" s="267">
        <v>80743</v>
      </c>
      <c r="K83" s="46">
        <f t="shared" si="1"/>
        <v>98969</v>
      </c>
      <c r="L83" s="83"/>
      <c r="M83" s="194"/>
      <c r="N83" s="85"/>
      <c r="P83" s="31" t="s">
        <v>345</v>
      </c>
    </row>
    <row r="84" spans="1:16" x14ac:dyDescent="0.3">
      <c r="A84" s="41">
        <v>32</v>
      </c>
      <c r="B84" s="42" t="s">
        <v>30</v>
      </c>
      <c r="C84" s="43" t="s">
        <v>73</v>
      </c>
      <c r="D84" s="43">
        <v>2</v>
      </c>
      <c r="E84" s="44" t="s">
        <v>74</v>
      </c>
      <c r="F84" s="43">
        <v>1</v>
      </c>
      <c r="G84" s="48" t="s">
        <v>75</v>
      </c>
      <c r="H84" s="45" t="s">
        <v>34</v>
      </c>
      <c r="I84" s="46">
        <v>19980</v>
      </c>
      <c r="J84" s="267">
        <v>82743</v>
      </c>
      <c r="K84" s="46">
        <f t="shared" si="1"/>
        <v>102723</v>
      </c>
      <c r="L84" s="83"/>
      <c r="M84" s="194"/>
      <c r="N84" s="85"/>
      <c r="P84" s="31" t="s">
        <v>345</v>
      </c>
    </row>
    <row r="85" spans="1:16" x14ac:dyDescent="0.3">
      <c r="A85" s="41">
        <v>45</v>
      </c>
      <c r="B85" s="42" t="s">
        <v>30</v>
      </c>
      <c r="C85" s="43" t="s">
        <v>70</v>
      </c>
      <c r="D85" s="43">
        <v>2</v>
      </c>
      <c r="E85" s="44" t="s">
        <v>71</v>
      </c>
      <c r="F85" s="43">
        <v>4</v>
      </c>
      <c r="G85" s="48" t="s">
        <v>76</v>
      </c>
      <c r="H85" s="45" t="s">
        <v>34</v>
      </c>
      <c r="I85" s="46">
        <v>18226</v>
      </c>
      <c r="J85" s="267">
        <v>80743</v>
      </c>
      <c r="K85" s="46">
        <f t="shared" si="1"/>
        <v>98969</v>
      </c>
      <c r="L85" s="83"/>
      <c r="M85" s="194"/>
      <c r="N85" s="85"/>
      <c r="P85" s="31" t="s">
        <v>345</v>
      </c>
    </row>
    <row r="86" spans="1:16" x14ac:dyDescent="0.3">
      <c r="A86" s="41">
        <v>46</v>
      </c>
      <c r="B86" s="50" t="s">
        <v>30</v>
      </c>
      <c r="C86" s="43" t="s">
        <v>64</v>
      </c>
      <c r="D86" s="43">
        <v>2</v>
      </c>
      <c r="E86" s="44" t="s">
        <v>65</v>
      </c>
      <c r="F86" s="43">
        <v>7</v>
      </c>
      <c r="G86" s="44" t="s">
        <v>77</v>
      </c>
      <c r="H86" s="45" t="s">
        <v>34</v>
      </c>
      <c r="I86" s="46">
        <v>23280</v>
      </c>
      <c r="J86" s="267">
        <v>288972</v>
      </c>
      <c r="K86" s="46">
        <f t="shared" si="1"/>
        <v>312252</v>
      </c>
      <c r="L86" s="83"/>
      <c r="M86" s="194"/>
      <c r="N86" s="84"/>
      <c r="P86" s="31" t="s">
        <v>345</v>
      </c>
    </row>
    <row r="87" spans="1:16" x14ac:dyDescent="0.3">
      <c r="A87" s="41">
        <v>53</v>
      </c>
      <c r="B87" s="42" t="s">
        <v>30</v>
      </c>
      <c r="C87" s="43" t="s">
        <v>70</v>
      </c>
      <c r="D87" s="43">
        <v>2</v>
      </c>
      <c r="E87" s="44" t="s">
        <v>71</v>
      </c>
      <c r="F87" s="43">
        <v>5</v>
      </c>
      <c r="G87" s="48" t="s">
        <v>78</v>
      </c>
      <c r="H87" s="45" t="s">
        <v>34</v>
      </c>
      <c r="I87" s="46">
        <v>18226</v>
      </c>
      <c r="J87" s="267">
        <v>76393</v>
      </c>
      <c r="K87" s="46">
        <f t="shared" si="1"/>
        <v>94619</v>
      </c>
      <c r="L87" s="83"/>
      <c r="M87" s="194"/>
      <c r="N87" s="85"/>
      <c r="P87" s="31" t="s">
        <v>345</v>
      </c>
    </row>
    <row r="88" spans="1:16" x14ac:dyDescent="0.3">
      <c r="A88" s="41">
        <v>54</v>
      </c>
      <c r="B88" s="42" t="s">
        <v>30</v>
      </c>
      <c r="C88" s="43" t="s">
        <v>79</v>
      </c>
      <c r="D88" s="43">
        <v>2</v>
      </c>
      <c r="E88" s="44" t="s">
        <v>80</v>
      </c>
      <c r="F88" s="43">
        <v>3</v>
      </c>
      <c r="G88" s="44" t="s">
        <v>81</v>
      </c>
      <c r="H88" s="45" t="s">
        <v>34</v>
      </c>
      <c r="I88" s="46">
        <v>0</v>
      </c>
      <c r="J88" s="267">
        <v>67909</v>
      </c>
      <c r="K88" s="46">
        <f t="shared" si="1"/>
        <v>67909</v>
      </c>
      <c r="L88" s="83"/>
      <c r="M88" s="194"/>
      <c r="N88" s="84"/>
      <c r="P88" s="31" t="s">
        <v>345</v>
      </c>
    </row>
    <row r="89" spans="1:16" x14ac:dyDescent="0.3">
      <c r="A89" s="41">
        <v>49</v>
      </c>
      <c r="B89" s="42" t="s">
        <v>30</v>
      </c>
      <c r="C89" s="43" t="s">
        <v>82</v>
      </c>
      <c r="D89" s="43">
        <v>3</v>
      </c>
      <c r="E89" s="44" t="s">
        <v>83</v>
      </c>
      <c r="F89" s="43">
        <v>2</v>
      </c>
      <c r="G89" s="48" t="s">
        <v>84</v>
      </c>
      <c r="H89" s="45" t="s">
        <v>34</v>
      </c>
      <c r="I89" s="46">
        <v>18528</v>
      </c>
      <c r="J89" s="267">
        <v>73018</v>
      </c>
      <c r="K89" s="46">
        <f t="shared" si="1"/>
        <v>91546</v>
      </c>
      <c r="L89" s="83"/>
      <c r="M89" s="194"/>
      <c r="N89" s="85"/>
      <c r="P89" s="31" t="s">
        <v>345</v>
      </c>
    </row>
    <row r="90" spans="1:16" x14ac:dyDescent="0.3">
      <c r="A90" s="41">
        <v>13</v>
      </c>
      <c r="B90" s="42" t="s">
        <v>30</v>
      </c>
      <c r="C90" s="43" t="s">
        <v>85</v>
      </c>
      <c r="D90" s="43">
        <v>3</v>
      </c>
      <c r="E90" s="44" t="s">
        <v>86</v>
      </c>
      <c r="F90" s="43">
        <v>1</v>
      </c>
      <c r="G90" s="48" t="s">
        <v>87</v>
      </c>
      <c r="H90" s="45" t="s">
        <v>34</v>
      </c>
      <c r="I90" s="46">
        <v>36926</v>
      </c>
      <c r="J90" s="267">
        <v>246102</v>
      </c>
      <c r="K90" s="46">
        <f t="shared" si="1"/>
        <v>283028</v>
      </c>
      <c r="L90" s="83"/>
      <c r="M90" s="194"/>
      <c r="N90" s="85"/>
      <c r="P90" s="31" t="s">
        <v>345</v>
      </c>
    </row>
    <row r="91" spans="1:16" x14ac:dyDescent="0.3">
      <c r="A91" s="41">
        <v>14</v>
      </c>
      <c r="B91" s="42" t="s">
        <v>30</v>
      </c>
      <c r="C91" s="59" t="s">
        <v>88</v>
      </c>
      <c r="D91" s="43">
        <v>3</v>
      </c>
      <c r="E91" s="127" t="s">
        <v>89</v>
      </c>
      <c r="F91" s="43">
        <v>1</v>
      </c>
      <c r="G91" s="48" t="s">
        <v>90</v>
      </c>
      <c r="H91" s="45" t="s">
        <v>34</v>
      </c>
      <c r="I91" s="46">
        <v>20236</v>
      </c>
      <c r="J91" s="267">
        <v>154888</v>
      </c>
      <c r="K91" s="46">
        <f t="shared" si="1"/>
        <v>175124</v>
      </c>
      <c r="L91" s="83"/>
      <c r="M91" s="194"/>
      <c r="N91" s="85"/>
      <c r="P91" s="31" t="s">
        <v>345</v>
      </c>
    </row>
    <row r="92" spans="1:16" x14ac:dyDescent="0.3">
      <c r="A92" s="41">
        <v>30</v>
      </c>
      <c r="B92" s="50" t="s">
        <v>30</v>
      </c>
      <c r="C92" s="43" t="s">
        <v>64</v>
      </c>
      <c r="D92" s="43">
        <v>3</v>
      </c>
      <c r="E92" s="44" t="s">
        <v>65</v>
      </c>
      <c r="F92" s="43">
        <v>6</v>
      </c>
      <c r="G92" s="44" t="s">
        <v>96</v>
      </c>
      <c r="H92" s="45" t="s">
        <v>34</v>
      </c>
      <c r="I92" s="46">
        <v>8603</v>
      </c>
      <c r="J92" s="267">
        <v>76263</v>
      </c>
      <c r="K92" s="46">
        <f t="shared" si="1"/>
        <v>84866</v>
      </c>
      <c r="L92" s="83"/>
      <c r="M92" s="194"/>
      <c r="N92" s="84"/>
      <c r="P92" s="31" t="s">
        <v>345</v>
      </c>
    </row>
    <row r="93" spans="1:16" x14ac:dyDescent="0.3">
      <c r="A93" s="41">
        <v>33</v>
      </c>
      <c r="B93" s="42" t="s">
        <v>30</v>
      </c>
      <c r="C93" s="43" t="s">
        <v>82</v>
      </c>
      <c r="D93" s="43">
        <v>3</v>
      </c>
      <c r="E93" s="44" t="s">
        <v>83</v>
      </c>
      <c r="F93" s="43">
        <v>1</v>
      </c>
      <c r="G93" s="48" t="s">
        <v>97</v>
      </c>
      <c r="H93" s="45" t="s">
        <v>34</v>
      </c>
      <c r="I93" s="46">
        <v>155050</v>
      </c>
      <c r="J93" s="267">
        <v>132061</v>
      </c>
      <c r="K93" s="46">
        <f t="shared" si="1"/>
        <v>287111</v>
      </c>
      <c r="L93" s="83"/>
      <c r="M93" s="194"/>
      <c r="N93" s="85"/>
      <c r="P93" s="31" t="s">
        <v>345</v>
      </c>
    </row>
    <row r="94" spans="1:16" x14ac:dyDescent="0.3">
      <c r="A94" s="41">
        <v>34</v>
      </c>
      <c r="B94" s="42" t="s">
        <v>30</v>
      </c>
      <c r="C94" s="43" t="s">
        <v>98</v>
      </c>
      <c r="D94" s="43">
        <v>3</v>
      </c>
      <c r="E94" s="44" t="s">
        <v>99</v>
      </c>
      <c r="F94" s="43">
        <v>1</v>
      </c>
      <c r="G94" s="48" t="s">
        <v>100</v>
      </c>
      <c r="H94" s="45" t="s">
        <v>34</v>
      </c>
      <c r="I94" s="46">
        <v>20396</v>
      </c>
      <c r="J94" s="267">
        <v>73558</v>
      </c>
      <c r="K94" s="46">
        <f t="shared" si="1"/>
        <v>93954</v>
      </c>
      <c r="L94" s="83"/>
      <c r="M94" s="194"/>
      <c r="N94" s="85"/>
      <c r="P94" s="31" t="s">
        <v>345</v>
      </c>
    </row>
    <row r="95" spans="1:16" x14ac:dyDescent="0.3">
      <c r="A95" s="41">
        <v>38</v>
      </c>
      <c r="B95" s="42" t="s">
        <v>30</v>
      </c>
      <c r="C95" s="43" t="s">
        <v>101</v>
      </c>
      <c r="D95" s="43">
        <v>3</v>
      </c>
      <c r="E95" s="44" t="s">
        <v>102</v>
      </c>
      <c r="F95" s="43">
        <v>2</v>
      </c>
      <c r="G95" s="48" t="s">
        <v>97</v>
      </c>
      <c r="H95" s="45" t="s">
        <v>34</v>
      </c>
      <c r="I95" s="46">
        <v>286228</v>
      </c>
      <c r="J95" s="267">
        <v>263632</v>
      </c>
      <c r="K95" s="46">
        <f t="shared" si="1"/>
        <v>549860</v>
      </c>
      <c r="L95" s="83"/>
      <c r="M95" s="194"/>
      <c r="N95" s="85"/>
      <c r="P95" s="31" t="s">
        <v>345</v>
      </c>
    </row>
    <row r="96" spans="1:16" x14ac:dyDescent="0.3">
      <c r="A96" s="41">
        <v>39</v>
      </c>
      <c r="B96" s="42" t="s">
        <v>30</v>
      </c>
      <c r="C96" s="43" t="s">
        <v>103</v>
      </c>
      <c r="D96" s="43">
        <v>3</v>
      </c>
      <c r="E96" s="44" t="s">
        <v>104</v>
      </c>
      <c r="F96" s="43">
        <v>1</v>
      </c>
      <c r="G96" s="48" t="s">
        <v>97</v>
      </c>
      <c r="H96" s="45" t="s">
        <v>34</v>
      </c>
      <c r="I96" s="46">
        <v>337806</v>
      </c>
      <c r="J96" s="267">
        <v>264716</v>
      </c>
      <c r="K96" s="46">
        <f t="shared" si="1"/>
        <v>602522</v>
      </c>
      <c r="L96" s="83"/>
      <c r="M96" s="194"/>
      <c r="N96" s="85"/>
      <c r="P96" s="31" t="s">
        <v>345</v>
      </c>
    </row>
    <row r="97" spans="1:16" x14ac:dyDescent="0.3">
      <c r="A97" s="41">
        <v>40</v>
      </c>
      <c r="B97" s="42" t="s">
        <v>30</v>
      </c>
      <c r="C97" s="43" t="s">
        <v>105</v>
      </c>
      <c r="D97" s="43">
        <v>3</v>
      </c>
      <c r="E97" s="44" t="s">
        <v>106</v>
      </c>
      <c r="F97" s="43">
        <v>1</v>
      </c>
      <c r="G97" s="48" t="s">
        <v>97</v>
      </c>
      <c r="H97" s="45" t="s">
        <v>34</v>
      </c>
      <c r="I97" s="46">
        <v>160854</v>
      </c>
      <c r="J97" s="267">
        <v>132416</v>
      </c>
      <c r="K97" s="46">
        <f t="shared" si="1"/>
        <v>293270</v>
      </c>
      <c r="L97" s="83"/>
      <c r="M97" s="194"/>
      <c r="N97" s="85"/>
      <c r="P97" s="31" t="s">
        <v>345</v>
      </c>
    </row>
    <row r="98" spans="1:16" x14ac:dyDescent="0.3">
      <c r="A98" s="41">
        <v>42</v>
      </c>
      <c r="B98" s="42" t="s">
        <v>30</v>
      </c>
      <c r="C98" s="43" t="s">
        <v>107</v>
      </c>
      <c r="D98" s="43">
        <v>3</v>
      </c>
      <c r="E98" s="44" t="s">
        <v>108</v>
      </c>
      <c r="F98" s="43">
        <v>1</v>
      </c>
      <c r="G98" s="51" t="s">
        <v>100</v>
      </c>
      <c r="H98" s="45" t="s">
        <v>34</v>
      </c>
      <c r="I98" s="46">
        <v>6873</v>
      </c>
      <c r="J98" s="267">
        <v>72469</v>
      </c>
      <c r="K98" s="46">
        <f t="shared" si="1"/>
        <v>79342</v>
      </c>
      <c r="L98" s="83"/>
      <c r="M98" s="194"/>
      <c r="N98" s="86"/>
      <c r="P98" s="31" t="s">
        <v>345</v>
      </c>
    </row>
    <row r="99" spans="1:16" x14ac:dyDescent="0.3">
      <c r="A99" s="41">
        <v>44</v>
      </c>
      <c r="B99" s="42" t="s">
        <v>30</v>
      </c>
      <c r="C99" s="43" t="s">
        <v>109</v>
      </c>
      <c r="D99" s="43">
        <v>3</v>
      </c>
      <c r="E99" s="44" t="s">
        <v>110</v>
      </c>
      <c r="F99" s="43">
        <v>1</v>
      </c>
      <c r="G99" s="48" t="s">
        <v>111</v>
      </c>
      <c r="H99" s="45" t="s">
        <v>34</v>
      </c>
      <c r="I99" s="46">
        <v>18226</v>
      </c>
      <c r="J99" s="267">
        <v>82743</v>
      </c>
      <c r="K99" s="46">
        <f t="shared" si="1"/>
        <v>100969</v>
      </c>
      <c r="L99" s="83"/>
      <c r="M99" s="194"/>
      <c r="N99" s="85"/>
      <c r="P99" s="31" t="s">
        <v>345</v>
      </c>
    </row>
    <row r="100" spans="1:16" x14ac:dyDescent="0.3">
      <c r="A100" s="41">
        <v>24</v>
      </c>
      <c r="B100" s="42" t="s">
        <v>30</v>
      </c>
      <c r="C100" s="43" t="s">
        <v>120</v>
      </c>
      <c r="D100" s="43">
        <v>3</v>
      </c>
      <c r="E100" s="44" t="s">
        <v>121</v>
      </c>
      <c r="F100" s="43">
        <v>2</v>
      </c>
      <c r="G100" s="48" t="s">
        <v>119</v>
      </c>
      <c r="H100" s="45" t="s">
        <v>34</v>
      </c>
      <c r="I100" s="46">
        <v>0</v>
      </c>
      <c r="J100" s="267">
        <v>11000</v>
      </c>
      <c r="K100" s="46">
        <f t="shared" si="1"/>
        <v>11000</v>
      </c>
      <c r="L100" s="83"/>
      <c r="M100" s="194"/>
      <c r="N100" s="85"/>
      <c r="P100" s="31" t="s">
        <v>345</v>
      </c>
    </row>
    <row r="101" spans="1:16" x14ac:dyDescent="0.3">
      <c r="A101" s="41">
        <v>27</v>
      </c>
      <c r="B101" s="42" t="s">
        <v>30</v>
      </c>
      <c r="C101" s="43" t="s">
        <v>122</v>
      </c>
      <c r="D101" s="43">
        <v>3</v>
      </c>
      <c r="E101" s="44" t="s">
        <v>123</v>
      </c>
      <c r="F101" s="43">
        <v>1</v>
      </c>
      <c r="G101" s="51" t="s">
        <v>124</v>
      </c>
      <c r="H101" s="45" t="s">
        <v>34</v>
      </c>
      <c r="I101" s="46">
        <v>12070</v>
      </c>
      <c r="J101" s="267">
        <v>76893</v>
      </c>
      <c r="K101" s="46">
        <f t="shared" si="1"/>
        <v>88963</v>
      </c>
      <c r="L101" s="83"/>
      <c r="M101" s="194"/>
      <c r="N101" s="86"/>
      <c r="P101" s="31" t="s">
        <v>345</v>
      </c>
    </row>
    <row r="102" spans="1:16" x14ac:dyDescent="0.3">
      <c r="A102" s="52">
        <v>28</v>
      </c>
      <c r="B102" s="42" t="s">
        <v>30</v>
      </c>
      <c r="C102" s="43" t="s">
        <v>70</v>
      </c>
      <c r="D102" s="43">
        <v>3</v>
      </c>
      <c r="E102" s="44" t="s">
        <v>71</v>
      </c>
      <c r="F102" s="43">
        <v>3</v>
      </c>
      <c r="G102" s="48" t="s">
        <v>125</v>
      </c>
      <c r="H102" s="45" t="s">
        <v>34</v>
      </c>
      <c r="I102" s="46">
        <v>18226</v>
      </c>
      <c r="J102" s="267">
        <v>80743</v>
      </c>
      <c r="K102" s="46">
        <f t="shared" si="1"/>
        <v>98969</v>
      </c>
      <c r="L102" s="83"/>
      <c r="M102" s="194"/>
      <c r="N102" s="85"/>
      <c r="P102" s="31" t="s">
        <v>345</v>
      </c>
    </row>
    <row r="103" spans="1:16" x14ac:dyDescent="0.3">
      <c r="A103" s="41">
        <v>35</v>
      </c>
      <c r="B103" s="42" t="s">
        <v>30</v>
      </c>
      <c r="C103" s="43" t="s">
        <v>126</v>
      </c>
      <c r="D103" s="43">
        <v>3</v>
      </c>
      <c r="E103" s="44" t="s">
        <v>127</v>
      </c>
      <c r="F103" s="43">
        <v>3</v>
      </c>
      <c r="G103" s="44" t="s">
        <v>128</v>
      </c>
      <c r="H103" s="45" t="s">
        <v>34</v>
      </c>
      <c r="I103" s="46">
        <v>9081</v>
      </c>
      <c r="J103" s="267">
        <v>96805</v>
      </c>
      <c r="K103" s="46">
        <f t="shared" si="1"/>
        <v>105886</v>
      </c>
      <c r="L103" s="83"/>
      <c r="M103" s="194"/>
      <c r="N103" s="84"/>
      <c r="P103" s="31" t="s">
        <v>345</v>
      </c>
    </row>
    <row r="104" spans="1:16" x14ac:dyDescent="0.3">
      <c r="A104" s="41">
        <v>36</v>
      </c>
      <c r="B104" s="42" t="s">
        <v>30</v>
      </c>
      <c r="C104" s="43" t="s">
        <v>129</v>
      </c>
      <c r="D104" s="43">
        <v>3</v>
      </c>
      <c r="E104" s="44" t="s">
        <v>130</v>
      </c>
      <c r="F104" s="43">
        <v>2</v>
      </c>
      <c r="G104" s="48" t="s">
        <v>131</v>
      </c>
      <c r="H104" s="45" t="s">
        <v>34</v>
      </c>
      <c r="I104" s="46">
        <v>223018</v>
      </c>
      <c r="J104" s="267">
        <v>249276</v>
      </c>
      <c r="K104" s="46">
        <f t="shared" si="1"/>
        <v>472294</v>
      </c>
      <c r="L104" s="83"/>
      <c r="M104" s="194"/>
      <c r="N104" s="85"/>
      <c r="P104" s="31" t="s">
        <v>345</v>
      </c>
    </row>
    <row r="105" spans="1:16" x14ac:dyDescent="0.3">
      <c r="A105" s="41">
        <v>37</v>
      </c>
      <c r="B105" s="42" t="s">
        <v>30</v>
      </c>
      <c r="C105" s="43" t="s">
        <v>129</v>
      </c>
      <c r="D105" s="43">
        <v>3</v>
      </c>
      <c r="E105" s="44" t="s">
        <v>130</v>
      </c>
      <c r="F105" s="43">
        <v>3</v>
      </c>
      <c r="G105" s="48" t="s">
        <v>132</v>
      </c>
      <c r="H105" s="45" t="s">
        <v>34</v>
      </c>
      <c r="I105" s="46">
        <v>97252</v>
      </c>
      <c r="J105" s="267">
        <v>143460</v>
      </c>
      <c r="K105" s="46">
        <f t="shared" si="1"/>
        <v>240712</v>
      </c>
      <c r="L105" s="83"/>
      <c r="M105" s="194"/>
      <c r="N105" s="85"/>
      <c r="P105" s="31" t="s">
        <v>345</v>
      </c>
    </row>
    <row r="106" spans="1:16" x14ac:dyDescent="0.3">
      <c r="A106" s="41">
        <v>43</v>
      </c>
      <c r="B106" s="42" t="s">
        <v>30</v>
      </c>
      <c r="C106" s="43" t="s">
        <v>133</v>
      </c>
      <c r="D106" s="43">
        <v>3</v>
      </c>
      <c r="E106" s="44" t="s">
        <v>134</v>
      </c>
      <c r="F106" s="43">
        <v>1</v>
      </c>
      <c r="G106" s="48" t="s">
        <v>135</v>
      </c>
      <c r="H106" s="45" t="s">
        <v>34</v>
      </c>
      <c r="I106" s="46">
        <v>23378</v>
      </c>
      <c r="J106" s="267">
        <v>107076</v>
      </c>
      <c r="K106" s="46">
        <f t="shared" si="1"/>
        <v>130454</v>
      </c>
      <c r="L106" s="83"/>
      <c r="M106" s="194"/>
      <c r="N106" s="85"/>
      <c r="P106" s="31" t="s">
        <v>345</v>
      </c>
    </row>
    <row r="107" spans="1:16" x14ac:dyDescent="0.3">
      <c r="A107" s="41">
        <v>48</v>
      </c>
      <c r="B107" s="42" t="s">
        <v>30</v>
      </c>
      <c r="C107" s="43" t="s">
        <v>129</v>
      </c>
      <c r="D107" s="43">
        <v>3</v>
      </c>
      <c r="E107" s="44" t="s">
        <v>130</v>
      </c>
      <c r="F107" s="43">
        <v>6</v>
      </c>
      <c r="G107" s="48" t="s">
        <v>136</v>
      </c>
      <c r="H107" s="45" t="s">
        <v>34</v>
      </c>
      <c r="I107" s="46">
        <v>0</v>
      </c>
      <c r="J107" s="267">
        <v>137129</v>
      </c>
      <c r="K107" s="46">
        <f t="shared" si="1"/>
        <v>137129</v>
      </c>
      <c r="L107" s="83"/>
      <c r="M107" s="194"/>
      <c r="N107" s="85"/>
      <c r="P107" s="31" t="s">
        <v>345</v>
      </c>
    </row>
    <row r="108" spans="1:16" x14ac:dyDescent="0.3">
      <c r="A108" s="41">
        <v>56</v>
      </c>
      <c r="B108" s="42" t="s">
        <v>30</v>
      </c>
      <c r="C108" s="43" t="s">
        <v>79</v>
      </c>
      <c r="D108" s="43">
        <v>4</v>
      </c>
      <c r="E108" s="44" t="s">
        <v>80</v>
      </c>
      <c r="F108" s="43">
        <v>4</v>
      </c>
      <c r="G108" s="44" t="s">
        <v>137</v>
      </c>
      <c r="H108" s="45" t="s">
        <v>34</v>
      </c>
      <c r="I108" s="46">
        <v>19877</v>
      </c>
      <c r="J108" s="267">
        <v>80743</v>
      </c>
      <c r="K108" s="46">
        <f t="shared" si="1"/>
        <v>100620</v>
      </c>
      <c r="L108" s="83"/>
      <c r="M108" s="194"/>
      <c r="N108" s="84"/>
      <c r="P108" s="31" t="s">
        <v>345</v>
      </c>
    </row>
    <row r="109" spans="1:16" x14ac:dyDescent="0.3">
      <c r="A109" s="53">
        <v>52</v>
      </c>
      <c r="B109" s="42" t="s">
        <v>30</v>
      </c>
      <c r="C109" s="53" t="s">
        <v>138</v>
      </c>
      <c r="D109" s="53">
        <v>4</v>
      </c>
      <c r="E109" s="54" t="s">
        <v>139</v>
      </c>
      <c r="F109" s="55">
        <v>100</v>
      </c>
      <c r="G109" s="51" t="s">
        <v>140</v>
      </c>
      <c r="H109" s="45" t="s">
        <v>34</v>
      </c>
      <c r="I109" s="46">
        <v>0</v>
      </c>
      <c r="J109" s="267">
        <v>0</v>
      </c>
      <c r="K109" s="46">
        <f t="shared" si="1"/>
        <v>0</v>
      </c>
      <c r="L109" s="83"/>
      <c r="M109" s="194"/>
      <c r="N109" s="86"/>
      <c r="P109" s="31" t="s">
        <v>345</v>
      </c>
    </row>
    <row r="110" spans="1:16" x14ac:dyDescent="0.3">
      <c r="A110" s="41">
        <v>47</v>
      </c>
      <c r="B110" s="42" t="s">
        <v>30</v>
      </c>
      <c r="C110" s="43" t="s">
        <v>141</v>
      </c>
      <c r="D110" s="43">
        <v>4</v>
      </c>
      <c r="E110" s="44" t="s">
        <v>142</v>
      </c>
      <c r="F110" s="43">
        <v>2</v>
      </c>
      <c r="G110" s="48" t="s">
        <v>143</v>
      </c>
      <c r="H110" s="45" t="s">
        <v>34</v>
      </c>
      <c r="I110" s="46">
        <v>14555</v>
      </c>
      <c r="J110" s="267">
        <v>159028</v>
      </c>
      <c r="K110" s="46">
        <f t="shared" si="1"/>
        <v>173583</v>
      </c>
      <c r="L110" s="83"/>
      <c r="M110" s="194"/>
      <c r="N110" s="85"/>
      <c r="P110" s="31" t="s">
        <v>345</v>
      </c>
    </row>
    <row r="111" spans="1:16" x14ac:dyDescent="0.3">
      <c r="A111" s="41">
        <v>22</v>
      </c>
      <c r="B111" s="42" t="s">
        <v>30</v>
      </c>
      <c r="C111" s="43" t="s">
        <v>144</v>
      </c>
      <c r="D111" s="43">
        <v>4</v>
      </c>
      <c r="E111" s="44" t="s">
        <v>145</v>
      </c>
      <c r="F111" s="43">
        <v>1</v>
      </c>
      <c r="G111" s="48" t="s">
        <v>146</v>
      </c>
      <c r="H111" s="45" t="s">
        <v>34</v>
      </c>
      <c r="I111" s="46">
        <v>13339</v>
      </c>
      <c r="J111" s="267">
        <v>92905</v>
      </c>
      <c r="K111" s="46">
        <f t="shared" si="1"/>
        <v>106244</v>
      </c>
      <c r="L111" s="83"/>
      <c r="M111" s="194"/>
      <c r="N111" s="85"/>
      <c r="P111" s="31" t="s">
        <v>345</v>
      </c>
    </row>
    <row r="112" spans="1:16" ht="28.8" x14ac:dyDescent="0.3">
      <c r="A112" s="52">
        <v>41</v>
      </c>
      <c r="B112" s="42" t="s">
        <v>30</v>
      </c>
      <c r="C112" s="43" t="s">
        <v>141</v>
      </c>
      <c r="D112" s="43">
        <v>4</v>
      </c>
      <c r="E112" s="44" t="s">
        <v>142</v>
      </c>
      <c r="F112" s="43">
        <v>1</v>
      </c>
      <c r="G112" s="48" t="s">
        <v>147</v>
      </c>
      <c r="H112" s="45" t="s">
        <v>34</v>
      </c>
      <c r="I112" s="46">
        <v>14555</v>
      </c>
      <c r="J112" s="267">
        <v>159028</v>
      </c>
      <c r="K112" s="46">
        <f t="shared" si="1"/>
        <v>173583</v>
      </c>
      <c r="L112" s="83"/>
      <c r="M112" s="194"/>
      <c r="N112" s="85"/>
      <c r="P112" s="31" t="s">
        <v>345</v>
      </c>
    </row>
    <row r="113" spans="1:16" x14ac:dyDescent="0.3">
      <c r="A113" s="41">
        <v>50</v>
      </c>
      <c r="B113" s="42" t="s">
        <v>30</v>
      </c>
      <c r="C113" s="43" t="s">
        <v>148</v>
      </c>
      <c r="D113" s="43">
        <v>4</v>
      </c>
      <c r="E113" s="44" t="s">
        <v>149</v>
      </c>
      <c r="F113" s="43">
        <v>100</v>
      </c>
      <c r="G113" s="44" t="s">
        <v>150</v>
      </c>
      <c r="H113" s="45" t="s">
        <v>34</v>
      </c>
      <c r="I113" s="46">
        <v>0</v>
      </c>
      <c r="J113" s="267">
        <v>6021</v>
      </c>
      <c r="K113" s="46">
        <f t="shared" si="1"/>
        <v>6021</v>
      </c>
      <c r="L113" s="83"/>
      <c r="M113" s="194"/>
      <c r="N113" s="84"/>
      <c r="P113" s="31" t="s">
        <v>345</v>
      </c>
    </row>
    <row r="114" spans="1:16" x14ac:dyDescent="0.3">
      <c r="A114" s="41">
        <v>51</v>
      </c>
      <c r="B114" s="42" t="s">
        <v>30</v>
      </c>
      <c r="C114" s="43" t="s">
        <v>148</v>
      </c>
      <c r="D114" s="43">
        <v>4</v>
      </c>
      <c r="E114" s="44" t="s">
        <v>149</v>
      </c>
      <c r="F114" s="43">
        <v>101</v>
      </c>
      <c r="G114" s="44" t="s">
        <v>151</v>
      </c>
      <c r="H114" s="45" t="s">
        <v>34</v>
      </c>
      <c r="I114" s="46">
        <v>0</v>
      </c>
      <c r="J114" s="267">
        <v>0</v>
      </c>
      <c r="K114" s="46">
        <f t="shared" si="1"/>
        <v>0</v>
      </c>
      <c r="L114" s="83"/>
      <c r="M114" s="194"/>
      <c r="N114" s="84"/>
      <c r="P114" s="31" t="s">
        <v>345</v>
      </c>
    </row>
    <row r="115" spans="1:16" x14ac:dyDescent="0.3">
      <c r="A115" s="41">
        <v>65</v>
      </c>
      <c r="B115" s="42" t="s">
        <v>30</v>
      </c>
      <c r="C115" s="43" t="s">
        <v>70</v>
      </c>
      <c r="D115" s="43">
        <v>4</v>
      </c>
      <c r="E115" s="44" t="s">
        <v>71</v>
      </c>
      <c r="F115" s="43">
        <v>1</v>
      </c>
      <c r="G115" s="48" t="s">
        <v>152</v>
      </c>
      <c r="H115" s="45" t="s">
        <v>34</v>
      </c>
      <c r="I115" s="46">
        <v>20237</v>
      </c>
      <c r="J115" s="267">
        <v>90550</v>
      </c>
      <c r="K115" s="46">
        <f t="shared" si="1"/>
        <v>110787</v>
      </c>
      <c r="L115" s="83"/>
      <c r="M115" s="194"/>
      <c r="N115" s="85"/>
      <c r="P115" s="31" t="s">
        <v>345</v>
      </c>
    </row>
    <row r="116" spans="1:16" x14ac:dyDescent="0.3">
      <c r="A116" s="41">
        <v>2</v>
      </c>
      <c r="B116" s="42" t="s">
        <v>30</v>
      </c>
      <c r="C116" s="43" t="s">
        <v>129</v>
      </c>
      <c r="D116" s="43">
        <v>5</v>
      </c>
      <c r="E116" s="44" t="s">
        <v>130</v>
      </c>
      <c r="F116" s="43">
        <v>9</v>
      </c>
      <c r="G116" s="48" t="s">
        <v>153</v>
      </c>
      <c r="H116" s="45" t="s">
        <v>34</v>
      </c>
      <c r="I116" s="46">
        <v>0</v>
      </c>
      <c r="J116" s="267">
        <v>61567</v>
      </c>
      <c r="K116" s="46">
        <f t="shared" si="1"/>
        <v>61567</v>
      </c>
      <c r="L116" s="83"/>
      <c r="M116" s="194"/>
      <c r="N116" s="85"/>
      <c r="P116" s="31" t="s">
        <v>344</v>
      </c>
    </row>
    <row r="117" spans="1:16" x14ac:dyDescent="0.3">
      <c r="A117" s="41">
        <v>3</v>
      </c>
      <c r="B117" s="42" t="s">
        <v>30</v>
      </c>
      <c r="C117" s="43" t="s">
        <v>129</v>
      </c>
      <c r="D117" s="43">
        <v>5</v>
      </c>
      <c r="E117" s="44" t="s">
        <v>130</v>
      </c>
      <c r="F117" s="43">
        <v>12</v>
      </c>
      <c r="G117" s="48" t="s">
        <v>154</v>
      </c>
      <c r="H117" s="45" t="s">
        <v>34</v>
      </c>
      <c r="I117" s="46">
        <v>0</v>
      </c>
      <c r="J117" s="267">
        <v>27699</v>
      </c>
      <c r="K117" s="46">
        <f t="shared" si="1"/>
        <v>27699</v>
      </c>
      <c r="L117" s="83"/>
      <c r="M117" s="194"/>
      <c r="N117" s="85"/>
      <c r="P117" s="31" t="s">
        <v>344</v>
      </c>
    </row>
    <row r="118" spans="1:16" x14ac:dyDescent="0.3">
      <c r="A118" s="41">
        <v>4</v>
      </c>
      <c r="B118" s="42" t="s">
        <v>30</v>
      </c>
      <c r="C118" s="43" t="s">
        <v>155</v>
      </c>
      <c r="D118" s="43">
        <v>5</v>
      </c>
      <c r="E118" s="44" t="s">
        <v>156</v>
      </c>
      <c r="F118" s="43">
        <v>1</v>
      </c>
      <c r="G118" s="48" t="s">
        <v>157</v>
      </c>
      <c r="H118" s="45" t="s">
        <v>34</v>
      </c>
      <c r="I118" s="46">
        <v>0</v>
      </c>
      <c r="J118" s="267">
        <v>112500</v>
      </c>
      <c r="K118" s="46">
        <f t="shared" si="1"/>
        <v>112500</v>
      </c>
      <c r="L118" s="83"/>
      <c r="M118" s="194"/>
      <c r="N118" s="85"/>
      <c r="P118" s="31" t="s">
        <v>344</v>
      </c>
    </row>
    <row r="119" spans="1:16" x14ac:dyDescent="0.3">
      <c r="A119" s="41">
        <v>23</v>
      </c>
      <c r="B119" s="42" t="s">
        <v>30</v>
      </c>
      <c r="C119" s="43" t="s">
        <v>120</v>
      </c>
      <c r="D119" s="43">
        <v>5</v>
      </c>
      <c r="E119" s="44" t="s">
        <v>121</v>
      </c>
      <c r="F119" s="43">
        <v>1</v>
      </c>
      <c r="G119" s="48" t="s">
        <v>159</v>
      </c>
      <c r="H119" s="45" t="s">
        <v>34</v>
      </c>
      <c r="I119" s="46">
        <v>0</v>
      </c>
      <c r="J119" s="267">
        <v>7200</v>
      </c>
      <c r="K119" s="46">
        <f t="shared" si="1"/>
        <v>7200</v>
      </c>
      <c r="L119" s="83"/>
      <c r="M119" s="194"/>
      <c r="N119" s="85"/>
      <c r="P119" s="31" t="s">
        <v>344</v>
      </c>
    </row>
    <row r="120" spans="1:16" x14ac:dyDescent="0.3">
      <c r="A120" s="41">
        <v>25</v>
      </c>
      <c r="B120" s="42" t="s">
        <v>30</v>
      </c>
      <c r="C120" s="43" t="s">
        <v>160</v>
      </c>
      <c r="D120" s="43">
        <v>5</v>
      </c>
      <c r="E120" s="44" t="s">
        <v>161</v>
      </c>
      <c r="F120" s="43">
        <v>1</v>
      </c>
      <c r="G120" s="48" t="s">
        <v>162</v>
      </c>
      <c r="H120" s="45" t="s">
        <v>34</v>
      </c>
      <c r="I120" s="46">
        <v>0</v>
      </c>
      <c r="J120" s="267">
        <v>330</v>
      </c>
      <c r="K120" s="46">
        <f t="shared" si="1"/>
        <v>330</v>
      </c>
      <c r="L120" s="83"/>
      <c r="M120" s="194"/>
      <c r="N120" s="85"/>
      <c r="P120" s="31" t="s">
        <v>344</v>
      </c>
    </row>
    <row r="121" spans="1:16" x14ac:dyDescent="0.3">
      <c r="A121" s="41">
        <v>35</v>
      </c>
      <c r="B121" s="42" t="s">
        <v>30</v>
      </c>
      <c r="C121" s="43" t="s">
        <v>105</v>
      </c>
      <c r="D121" s="43">
        <v>6</v>
      </c>
      <c r="E121" s="44" t="s">
        <v>106</v>
      </c>
      <c r="F121" s="43">
        <v>2</v>
      </c>
      <c r="G121" s="48" t="s">
        <v>163</v>
      </c>
      <c r="H121" s="45" t="s">
        <v>34</v>
      </c>
      <c r="I121" s="46">
        <v>0</v>
      </c>
      <c r="J121" s="267">
        <v>1000</v>
      </c>
      <c r="K121" s="46">
        <f t="shared" si="1"/>
        <v>1000</v>
      </c>
      <c r="L121" s="83"/>
      <c r="M121" s="194"/>
      <c r="N121" s="85"/>
      <c r="P121" s="31" t="s">
        <v>344</v>
      </c>
    </row>
    <row r="122" spans="1:16" x14ac:dyDescent="0.3">
      <c r="A122" s="41">
        <v>35</v>
      </c>
      <c r="B122" s="42" t="s">
        <v>30</v>
      </c>
      <c r="C122" s="43" t="s">
        <v>82</v>
      </c>
      <c r="D122" s="43">
        <v>6</v>
      </c>
      <c r="E122" s="44" t="s">
        <v>83</v>
      </c>
      <c r="F122" s="43">
        <v>100</v>
      </c>
      <c r="G122" s="48" t="s">
        <v>163</v>
      </c>
      <c r="H122" s="45" t="s">
        <v>34</v>
      </c>
      <c r="I122" s="46">
        <v>0</v>
      </c>
      <c r="J122" s="267">
        <v>1000</v>
      </c>
      <c r="K122" s="46">
        <f t="shared" si="1"/>
        <v>1000</v>
      </c>
      <c r="L122" s="83"/>
      <c r="M122" s="194"/>
      <c r="N122" s="85"/>
      <c r="P122" s="31" t="s">
        <v>344</v>
      </c>
    </row>
    <row r="123" spans="1:16" x14ac:dyDescent="0.3">
      <c r="A123" s="41">
        <v>35</v>
      </c>
      <c r="B123" s="42" t="s">
        <v>30</v>
      </c>
      <c r="C123" s="43" t="s">
        <v>103</v>
      </c>
      <c r="D123" s="43">
        <v>6</v>
      </c>
      <c r="E123" s="44" t="s">
        <v>104</v>
      </c>
      <c r="F123" s="43">
        <v>100</v>
      </c>
      <c r="G123" s="48" t="s">
        <v>163</v>
      </c>
      <c r="H123" s="45" t="s">
        <v>34</v>
      </c>
      <c r="I123" s="46">
        <v>0</v>
      </c>
      <c r="J123" s="267">
        <v>1000</v>
      </c>
      <c r="K123" s="46">
        <f t="shared" si="1"/>
        <v>1000</v>
      </c>
      <c r="L123" s="83"/>
      <c r="M123" s="194"/>
      <c r="N123" s="85"/>
      <c r="P123" s="31" t="s">
        <v>344</v>
      </c>
    </row>
    <row r="124" spans="1:16" x14ac:dyDescent="0.3">
      <c r="A124" s="41">
        <v>35</v>
      </c>
      <c r="B124" s="42" t="s">
        <v>30</v>
      </c>
      <c r="C124" s="43" t="s">
        <v>101</v>
      </c>
      <c r="D124" s="43">
        <v>6</v>
      </c>
      <c r="E124" s="44" t="s">
        <v>102</v>
      </c>
      <c r="F124" s="43">
        <v>3</v>
      </c>
      <c r="G124" s="48" t="s">
        <v>163</v>
      </c>
      <c r="H124" s="45" t="s">
        <v>34</v>
      </c>
      <c r="I124" s="46">
        <v>0</v>
      </c>
      <c r="J124" s="267">
        <v>1000</v>
      </c>
      <c r="K124" s="46">
        <f t="shared" ref="K124:K131" si="2">I124+J124</f>
        <v>1000</v>
      </c>
      <c r="L124" s="83"/>
      <c r="M124" s="194"/>
      <c r="N124" s="85"/>
      <c r="P124" s="31" t="s">
        <v>344</v>
      </c>
    </row>
    <row r="125" spans="1:16" x14ac:dyDescent="0.3">
      <c r="A125" s="97">
        <v>55</v>
      </c>
      <c r="B125" s="98" t="s">
        <v>30</v>
      </c>
      <c r="C125" s="99" t="s">
        <v>164</v>
      </c>
      <c r="D125" s="99">
        <v>6</v>
      </c>
      <c r="E125" s="100" t="s">
        <v>547</v>
      </c>
      <c r="F125" s="99">
        <v>3</v>
      </c>
      <c r="G125" s="100" t="s">
        <v>547</v>
      </c>
      <c r="H125" s="101" t="s">
        <v>166</v>
      </c>
      <c r="I125" s="102">
        <v>0</v>
      </c>
      <c r="J125" s="268">
        <v>76471</v>
      </c>
      <c r="K125" s="102">
        <f t="shared" si="2"/>
        <v>76471</v>
      </c>
      <c r="L125" s="301"/>
      <c r="M125" s="299"/>
      <c r="N125" s="103"/>
      <c r="P125" s="31" t="s">
        <v>344</v>
      </c>
    </row>
    <row r="126" spans="1:16" x14ac:dyDescent="0.3">
      <c r="A126" s="41">
        <v>60</v>
      </c>
      <c r="B126" s="42" t="s">
        <v>30</v>
      </c>
      <c r="C126" s="43" t="s">
        <v>167</v>
      </c>
      <c r="D126" s="43">
        <v>6</v>
      </c>
      <c r="E126" s="44" t="s">
        <v>168</v>
      </c>
      <c r="F126" s="43">
        <v>1</v>
      </c>
      <c r="G126" s="48" t="s">
        <v>169</v>
      </c>
      <c r="H126" s="45" t="s">
        <v>34</v>
      </c>
      <c r="I126" s="46">
        <v>0</v>
      </c>
      <c r="J126" s="267">
        <v>1168</v>
      </c>
      <c r="K126" s="46">
        <f t="shared" si="2"/>
        <v>1168</v>
      </c>
      <c r="L126" s="83"/>
      <c r="M126" s="194"/>
      <c r="N126" s="85"/>
      <c r="P126" s="31" t="s">
        <v>344</v>
      </c>
    </row>
    <row r="127" spans="1:16" x14ac:dyDescent="0.3">
      <c r="A127" s="41">
        <v>61</v>
      </c>
      <c r="B127" s="42" t="s">
        <v>30</v>
      </c>
      <c r="C127" s="43" t="s">
        <v>170</v>
      </c>
      <c r="D127" s="43">
        <v>6</v>
      </c>
      <c r="E127" s="44" t="s">
        <v>171</v>
      </c>
      <c r="F127" s="43">
        <v>1</v>
      </c>
      <c r="G127" s="48" t="s">
        <v>169</v>
      </c>
      <c r="H127" s="45" t="s">
        <v>34</v>
      </c>
      <c r="I127" s="46">
        <v>0</v>
      </c>
      <c r="J127" s="267">
        <v>3000</v>
      </c>
      <c r="K127" s="46">
        <f t="shared" si="2"/>
        <v>3000</v>
      </c>
      <c r="L127" s="83"/>
      <c r="M127" s="194"/>
      <c r="N127" s="85"/>
      <c r="P127" s="31" t="s">
        <v>344</v>
      </c>
    </row>
    <row r="128" spans="1:16" x14ac:dyDescent="0.3">
      <c r="A128" s="41">
        <v>62</v>
      </c>
      <c r="B128" s="42" t="s">
        <v>30</v>
      </c>
      <c r="C128" s="43" t="s">
        <v>172</v>
      </c>
      <c r="D128" s="43">
        <v>6</v>
      </c>
      <c r="E128" s="44" t="s">
        <v>173</v>
      </c>
      <c r="F128" s="43">
        <v>1</v>
      </c>
      <c r="G128" s="48" t="s">
        <v>169</v>
      </c>
      <c r="H128" s="45" t="s">
        <v>34</v>
      </c>
      <c r="I128" s="46">
        <v>0</v>
      </c>
      <c r="J128" s="267">
        <v>1122</v>
      </c>
      <c r="K128" s="46">
        <f t="shared" si="2"/>
        <v>1122</v>
      </c>
      <c r="L128" s="83"/>
      <c r="M128" s="194"/>
      <c r="N128" s="85"/>
      <c r="P128" s="31" t="s">
        <v>344</v>
      </c>
    </row>
    <row r="129" spans="1:16" x14ac:dyDescent="0.3">
      <c r="A129" s="41">
        <v>57</v>
      </c>
      <c r="B129" s="42" t="s">
        <v>30</v>
      </c>
      <c r="C129" s="43" t="s">
        <v>148</v>
      </c>
      <c r="D129" s="43">
        <v>7</v>
      </c>
      <c r="E129" s="44" t="s">
        <v>149</v>
      </c>
      <c r="F129" s="43">
        <v>1</v>
      </c>
      <c r="G129" s="48" t="s">
        <v>174</v>
      </c>
      <c r="H129" s="45" t="s">
        <v>34</v>
      </c>
      <c r="I129" s="46">
        <v>5970</v>
      </c>
      <c r="J129" s="267">
        <v>0</v>
      </c>
      <c r="K129" s="46">
        <f t="shared" si="2"/>
        <v>5970</v>
      </c>
      <c r="L129" s="83"/>
      <c r="M129" s="194"/>
      <c r="N129" s="85"/>
      <c r="P129" s="31" t="s">
        <v>344</v>
      </c>
    </row>
    <row r="130" spans="1:16" x14ac:dyDescent="0.3">
      <c r="A130" s="41">
        <v>58</v>
      </c>
      <c r="B130" s="42" t="s">
        <v>30</v>
      </c>
      <c r="C130" s="43" t="s">
        <v>138</v>
      </c>
      <c r="D130" s="43">
        <v>7</v>
      </c>
      <c r="E130" s="44" t="s">
        <v>139</v>
      </c>
      <c r="F130" s="43">
        <v>1</v>
      </c>
      <c r="G130" s="48" t="s">
        <v>175</v>
      </c>
      <c r="H130" s="45" t="s">
        <v>34</v>
      </c>
      <c r="I130" s="46">
        <v>0</v>
      </c>
      <c r="J130" s="267">
        <v>2000</v>
      </c>
      <c r="K130" s="46">
        <f t="shared" si="2"/>
        <v>2000</v>
      </c>
      <c r="L130" s="83"/>
      <c r="M130" s="194"/>
      <c r="N130" s="85"/>
      <c r="P130" s="31" t="s">
        <v>344</v>
      </c>
    </row>
    <row r="131" spans="1:16" x14ac:dyDescent="0.3">
      <c r="A131" s="41">
        <v>66</v>
      </c>
      <c r="B131" s="42" t="s">
        <v>30</v>
      </c>
      <c r="C131" s="43" t="s">
        <v>133</v>
      </c>
      <c r="D131" s="43">
        <v>7</v>
      </c>
      <c r="E131" s="44" t="s">
        <v>134</v>
      </c>
      <c r="F131" s="43">
        <v>2</v>
      </c>
      <c r="G131" s="48" t="s">
        <v>177</v>
      </c>
      <c r="H131" s="45" t="s">
        <v>34</v>
      </c>
      <c r="I131" s="46">
        <v>5333</v>
      </c>
      <c r="J131" s="267">
        <v>195472</v>
      </c>
      <c r="K131" s="46">
        <f t="shared" si="2"/>
        <v>200805</v>
      </c>
      <c r="L131" s="83"/>
      <c r="M131" s="194"/>
      <c r="N131" s="85"/>
      <c r="P131" s="31" t="s">
        <v>345</v>
      </c>
    </row>
    <row r="132" spans="1:16" x14ac:dyDescent="0.3">
      <c r="A132" s="56"/>
      <c r="B132" s="56"/>
      <c r="C132" s="56"/>
      <c r="D132" s="56"/>
      <c r="E132" s="56"/>
      <c r="F132" s="56"/>
      <c r="G132" s="57" t="s">
        <v>191</v>
      </c>
      <c r="H132" s="56"/>
      <c r="I132" s="58">
        <f>SUMIF($L68:$L131,"YES",$I68:$I131)</f>
        <v>0</v>
      </c>
      <c r="J132" s="58">
        <f>SUMIF($L68:$L131,"YES",$J68:$J131)</f>
        <v>0</v>
      </c>
      <c r="K132" s="58">
        <f>SUMIF($L68:$L131,"YES",$K68:$K131)</f>
        <v>0</v>
      </c>
      <c r="L132" s="56"/>
      <c r="M132" s="58">
        <f>SUMIFS(I68:I131,L68:L131,"YES",M68:M131,"FY 26")</f>
        <v>0</v>
      </c>
      <c r="N132" s="266"/>
    </row>
    <row r="133" spans="1:16" x14ac:dyDescent="0.3">
      <c r="A133" s="79"/>
      <c r="B133" s="79"/>
      <c r="C133" s="79"/>
      <c r="D133" s="79"/>
      <c r="E133" s="79"/>
      <c r="F133" s="79"/>
      <c r="G133" s="79"/>
      <c r="H133" s="79"/>
      <c r="I133" s="79"/>
      <c r="J133" s="79"/>
      <c r="K133" s="79"/>
      <c r="L133" s="79"/>
      <c r="M133" s="96"/>
      <c r="N133" s="96"/>
    </row>
    <row r="134" spans="1:16" ht="18" x14ac:dyDescent="0.35">
      <c r="A134" s="322" t="s">
        <v>268</v>
      </c>
      <c r="B134" s="323"/>
      <c r="C134" s="323"/>
      <c r="D134" s="323"/>
      <c r="E134" s="323"/>
      <c r="F134" s="323"/>
      <c r="G134" s="323"/>
      <c r="H134" s="323"/>
      <c r="I134" s="323"/>
      <c r="J134" s="323"/>
      <c r="K134" s="323"/>
      <c r="L134" s="323"/>
      <c r="M134" s="323"/>
      <c r="N134" s="324"/>
    </row>
    <row r="135" spans="1:16" ht="31.8" x14ac:dyDescent="0.3">
      <c r="A135" s="34" t="s">
        <v>182</v>
      </c>
      <c r="B135" s="35" t="s">
        <v>21</v>
      </c>
      <c r="C135" s="35" t="s">
        <v>178</v>
      </c>
      <c r="D135" s="35" t="s">
        <v>22</v>
      </c>
      <c r="E135" s="36" t="s">
        <v>23</v>
      </c>
      <c r="F135" s="37" t="s">
        <v>181</v>
      </c>
      <c r="G135" s="36" t="s">
        <v>24</v>
      </c>
      <c r="H135" s="38" t="s">
        <v>26</v>
      </c>
      <c r="I135" s="39" t="s">
        <v>229</v>
      </c>
      <c r="J135" s="39" t="s">
        <v>230</v>
      </c>
      <c r="K135" s="39" t="s">
        <v>533</v>
      </c>
      <c r="L135" s="93" t="s">
        <v>179</v>
      </c>
      <c r="M135" s="93" t="s">
        <v>541</v>
      </c>
      <c r="N135" s="40" t="s">
        <v>180</v>
      </c>
    </row>
    <row r="136" spans="1:16" x14ac:dyDescent="0.3">
      <c r="A136" s="41"/>
      <c r="B136" s="42" t="s">
        <v>30</v>
      </c>
      <c r="C136" s="43" t="s">
        <v>56</v>
      </c>
      <c r="D136" s="43"/>
      <c r="E136" s="44" t="s">
        <v>57</v>
      </c>
      <c r="F136" s="43">
        <v>1</v>
      </c>
      <c r="G136" s="44" t="s">
        <v>214</v>
      </c>
      <c r="H136" s="45" t="s">
        <v>34</v>
      </c>
      <c r="I136" s="46">
        <v>5303</v>
      </c>
      <c r="J136" s="47">
        <v>138390</v>
      </c>
      <c r="K136" s="46">
        <f t="shared" ref="K136:K146" si="3">I136+J136</f>
        <v>143693</v>
      </c>
      <c r="L136" s="83"/>
      <c r="M136" s="194"/>
      <c r="N136" s="84"/>
      <c r="P136" s="31" t="s">
        <v>345</v>
      </c>
    </row>
    <row r="137" spans="1:16" x14ac:dyDescent="0.3">
      <c r="A137" s="41"/>
      <c r="B137" s="42" t="s">
        <v>30</v>
      </c>
      <c r="C137" s="43" t="s">
        <v>73</v>
      </c>
      <c r="D137" s="43"/>
      <c r="E137" s="44" t="s">
        <v>74</v>
      </c>
      <c r="F137" s="43">
        <v>2</v>
      </c>
      <c r="G137" s="48" t="s">
        <v>215</v>
      </c>
      <c r="H137" s="45" t="s">
        <v>34</v>
      </c>
      <c r="I137" s="46">
        <v>156695</v>
      </c>
      <c r="J137" s="47">
        <v>190025</v>
      </c>
      <c r="K137" s="46">
        <f t="shared" si="3"/>
        <v>346720</v>
      </c>
      <c r="L137" s="83"/>
      <c r="M137" s="194"/>
      <c r="N137" s="85"/>
      <c r="P137" s="31" t="s">
        <v>344</v>
      </c>
    </row>
    <row r="138" spans="1:16" x14ac:dyDescent="0.3">
      <c r="A138" s="41"/>
      <c r="B138" s="42" t="s">
        <v>30</v>
      </c>
      <c r="C138" s="43" t="s">
        <v>70</v>
      </c>
      <c r="D138" s="43"/>
      <c r="E138" s="44" t="s">
        <v>71</v>
      </c>
      <c r="F138" s="43">
        <v>6</v>
      </c>
      <c r="G138" s="48" t="s">
        <v>216</v>
      </c>
      <c r="H138" s="45" t="s">
        <v>34</v>
      </c>
      <c r="I138" s="46">
        <v>156695</v>
      </c>
      <c r="J138" s="47">
        <v>190025</v>
      </c>
      <c r="K138" s="46">
        <f t="shared" si="3"/>
        <v>346720</v>
      </c>
      <c r="L138" s="83"/>
      <c r="M138" s="194"/>
      <c r="N138" s="85"/>
      <c r="P138" s="31" t="s">
        <v>344</v>
      </c>
    </row>
    <row r="139" spans="1:16" x14ac:dyDescent="0.3">
      <c r="A139" s="41"/>
      <c r="B139" s="42" t="s">
        <v>30</v>
      </c>
      <c r="C139" s="43" t="s">
        <v>70</v>
      </c>
      <c r="D139" s="43"/>
      <c r="E139" s="44" t="s">
        <v>71</v>
      </c>
      <c r="F139" s="43">
        <v>10</v>
      </c>
      <c r="G139" s="48" t="s">
        <v>217</v>
      </c>
      <c r="H139" s="45" t="s">
        <v>34</v>
      </c>
      <c r="I139" s="46">
        <v>0</v>
      </c>
      <c r="J139" s="47">
        <v>143000</v>
      </c>
      <c r="K139" s="46">
        <f t="shared" si="3"/>
        <v>143000</v>
      </c>
      <c r="L139" s="83"/>
      <c r="M139" s="194"/>
      <c r="N139" s="85"/>
      <c r="P139" s="31" t="s">
        <v>344</v>
      </c>
    </row>
    <row r="140" spans="1:16" x14ac:dyDescent="0.3">
      <c r="A140" s="41"/>
      <c r="B140" s="42" t="s">
        <v>30</v>
      </c>
      <c r="C140" s="43" t="s">
        <v>64</v>
      </c>
      <c r="D140" s="43"/>
      <c r="E140" s="44" t="s">
        <v>65</v>
      </c>
      <c r="F140" s="43">
        <v>4</v>
      </c>
      <c r="G140" s="48" t="s">
        <v>218</v>
      </c>
      <c r="H140" s="45" t="s">
        <v>34</v>
      </c>
      <c r="I140" s="46">
        <v>16248</v>
      </c>
      <c r="J140" s="47">
        <v>0</v>
      </c>
      <c r="K140" s="46">
        <f t="shared" si="3"/>
        <v>16248</v>
      </c>
      <c r="L140" s="83"/>
      <c r="M140" s="194"/>
      <c r="N140" s="85"/>
      <c r="P140" s="31" t="s">
        <v>344</v>
      </c>
    </row>
    <row r="141" spans="1:16" x14ac:dyDescent="0.3">
      <c r="A141" s="41"/>
      <c r="B141" s="42" t="s">
        <v>30</v>
      </c>
      <c r="C141" s="43" t="s">
        <v>129</v>
      </c>
      <c r="D141" s="43"/>
      <c r="E141" s="44" t="s">
        <v>130</v>
      </c>
      <c r="F141" s="43">
        <v>1</v>
      </c>
      <c r="G141" s="48" t="s">
        <v>219</v>
      </c>
      <c r="H141" s="45" t="s">
        <v>34</v>
      </c>
      <c r="I141" s="46">
        <v>1709830</v>
      </c>
      <c r="J141" s="47">
        <v>2733950</v>
      </c>
      <c r="K141" s="46">
        <f t="shared" si="3"/>
        <v>4443780</v>
      </c>
      <c r="L141" s="83"/>
      <c r="M141" s="194"/>
      <c r="N141" s="85"/>
      <c r="P141" s="31" t="s">
        <v>345</v>
      </c>
    </row>
    <row r="142" spans="1:16" x14ac:dyDescent="0.3">
      <c r="A142" s="41"/>
      <c r="B142" s="42" t="s">
        <v>30</v>
      </c>
      <c r="C142" s="43" t="s">
        <v>126</v>
      </c>
      <c r="D142" s="43"/>
      <c r="E142" s="44" t="s">
        <v>127</v>
      </c>
      <c r="F142" s="43">
        <v>1</v>
      </c>
      <c r="G142" s="48" t="s">
        <v>220</v>
      </c>
      <c r="H142" s="45" t="s">
        <v>34</v>
      </c>
      <c r="I142" s="46">
        <v>36530</v>
      </c>
      <c r="J142" s="47">
        <v>601465</v>
      </c>
      <c r="K142" s="46">
        <f t="shared" si="3"/>
        <v>637995</v>
      </c>
      <c r="L142" s="83"/>
      <c r="M142" s="194"/>
      <c r="N142" s="85"/>
      <c r="P142" s="31" t="s">
        <v>345</v>
      </c>
    </row>
    <row r="143" spans="1:16" x14ac:dyDescent="0.3">
      <c r="A143" s="41"/>
      <c r="B143" s="42" t="s">
        <v>30</v>
      </c>
      <c r="C143" s="43" t="s">
        <v>126</v>
      </c>
      <c r="D143" s="43"/>
      <c r="E143" s="44" t="s">
        <v>127</v>
      </c>
      <c r="F143" s="43">
        <v>2</v>
      </c>
      <c r="G143" s="44" t="s">
        <v>221</v>
      </c>
      <c r="H143" s="45" t="s">
        <v>34</v>
      </c>
      <c r="I143" s="46">
        <v>9982</v>
      </c>
      <c r="J143" s="47">
        <v>191786</v>
      </c>
      <c r="K143" s="46">
        <f t="shared" si="3"/>
        <v>201768</v>
      </c>
      <c r="L143" s="83"/>
      <c r="M143" s="194"/>
      <c r="N143" s="84"/>
      <c r="P143" s="31" t="s">
        <v>345</v>
      </c>
    </row>
    <row r="144" spans="1:16" x14ac:dyDescent="0.3">
      <c r="A144" s="41"/>
      <c r="B144" s="42" t="s">
        <v>30</v>
      </c>
      <c r="C144" s="49" t="s">
        <v>126</v>
      </c>
      <c r="D144" s="49"/>
      <c r="E144" s="44" t="s">
        <v>127</v>
      </c>
      <c r="F144" s="43">
        <v>5</v>
      </c>
      <c r="G144" s="48" t="s">
        <v>222</v>
      </c>
      <c r="H144" s="45" t="s">
        <v>34</v>
      </c>
      <c r="I144" s="46">
        <v>0</v>
      </c>
      <c r="J144" s="47">
        <v>376160</v>
      </c>
      <c r="K144" s="46">
        <f t="shared" si="3"/>
        <v>376160</v>
      </c>
      <c r="L144" s="83"/>
      <c r="M144" s="194"/>
      <c r="N144" s="85"/>
      <c r="P144" s="31" t="s">
        <v>345</v>
      </c>
    </row>
    <row r="145" spans="1:16" x14ac:dyDescent="0.3">
      <c r="A145" s="41"/>
      <c r="B145" s="42" t="s">
        <v>30</v>
      </c>
      <c r="C145" s="49" t="s">
        <v>198</v>
      </c>
      <c r="D145" s="49"/>
      <c r="E145" s="44" t="s">
        <v>199</v>
      </c>
      <c r="F145" s="43">
        <v>1</v>
      </c>
      <c r="G145" s="48" t="s">
        <v>223</v>
      </c>
      <c r="H145" s="45" t="s">
        <v>34</v>
      </c>
      <c r="I145" s="46">
        <v>0</v>
      </c>
      <c r="J145" s="47">
        <v>155929</v>
      </c>
      <c r="K145" s="46">
        <f t="shared" si="3"/>
        <v>155929</v>
      </c>
      <c r="L145" s="83"/>
      <c r="M145" s="194"/>
      <c r="N145" s="85"/>
      <c r="P145" s="31" t="s">
        <v>345</v>
      </c>
    </row>
    <row r="146" spans="1:16" x14ac:dyDescent="0.3">
      <c r="A146" s="41"/>
      <c r="B146" s="42" t="s">
        <v>30</v>
      </c>
      <c r="C146" s="43" t="s">
        <v>200</v>
      </c>
      <c r="D146" s="43"/>
      <c r="E146" s="44" t="s">
        <v>201</v>
      </c>
      <c r="F146" s="43">
        <v>1</v>
      </c>
      <c r="G146" s="48" t="s">
        <v>224</v>
      </c>
      <c r="H146" s="45" t="s">
        <v>34</v>
      </c>
      <c r="I146" s="46">
        <v>0</v>
      </c>
      <c r="J146" s="47">
        <v>10000</v>
      </c>
      <c r="K146" s="46">
        <f t="shared" si="3"/>
        <v>10000</v>
      </c>
      <c r="L146" s="83"/>
      <c r="M146" s="194"/>
      <c r="N146" s="85"/>
      <c r="P146" s="31" t="s">
        <v>344</v>
      </c>
    </row>
    <row r="147" spans="1:16" x14ac:dyDescent="0.3">
      <c r="A147" s="56"/>
      <c r="B147" s="56"/>
      <c r="C147" s="56"/>
      <c r="D147" s="56"/>
      <c r="E147" s="56"/>
      <c r="F147" s="56"/>
      <c r="G147" s="57" t="s">
        <v>231</v>
      </c>
      <c r="H147" s="56"/>
      <c r="I147" s="58">
        <f>SUMIF($L136:$L146,"YES",$I136:$I146)</f>
        <v>0</v>
      </c>
      <c r="J147" s="58">
        <f>SUMIF($L136:$L146,"YES",$J136:$J146)</f>
        <v>0</v>
      </c>
      <c r="K147" s="58">
        <f>SUMIF($L136:$L146,"YES",$K136:$K146)</f>
        <v>0</v>
      </c>
      <c r="L147" s="56"/>
      <c r="M147" s="58">
        <f>SUMIFS(I136:I146,L136:L146,"YES",M136:M146,"FY 26")</f>
        <v>0</v>
      </c>
      <c r="N147" s="56"/>
    </row>
    <row r="148" spans="1:16" x14ac:dyDescent="0.3">
      <c r="A148" s="79"/>
      <c r="B148" s="79"/>
      <c r="C148" s="79"/>
      <c r="D148" s="79"/>
      <c r="E148" s="79"/>
      <c r="F148" s="79"/>
      <c r="G148" s="79"/>
      <c r="H148" s="79"/>
      <c r="I148" s="79"/>
      <c r="J148" s="79"/>
      <c r="K148" s="79"/>
      <c r="L148" s="79"/>
      <c r="M148" s="79"/>
      <c r="N148" s="79"/>
    </row>
    <row r="149" spans="1:16" ht="18" x14ac:dyDescent="0.35">
      <c r="A149" s="322" t="s">
        <v>269</v>
      </c>
      <c r="B149" s="323"/>
      <c r="C149" s="323"/>
      <c r="D149" s="323"/>
      <c r="E149" s="323"/>
      <c r="F149" s="323"/>
      <c r="G149" s="323"/>
      <c r="H149" s="323"/>
      <c r="I149" s="323"/>
      <c r="J149" s="323"/>
      <c r="K149" s="323"/>
      <c r="L149" s="323"/>
      <c r="M149" s="323"/>
      <c r="N149" s="324"/>
    </row>
    <row r="150" spans="1:16" ht="28.2" thickBot="1" x14ac:dyDescent="0.35">
      <c r="A150" s="151"/>
      <c r="B150" s="152" t="s">
        <v>21</v>
      </c>
      <c r="C150" s="152" t="s">
        <v>178</v>
      </c>
      <c r="D150" s="152"/>
      <c r="E150" s="153"/>
      <c r="F150" s="154"/>
      <c r="G150" s="405" t="s">
        <v>195</v>
      </c>
      <c r="H150" s="405"/>
      <c r="I150" s="155" t="s">
        <v>184</v>
      </c>
      <c r="J150" s="155" t="s">
        <v>185</v>
      </c>
      <c r="K150" s="155" t="s">
        <v>186</v>
      </c>
      <c r="L150" s="156" t="s">
        <v>179</v>
      </c>
      <c r="M150" s="93" t="s">
        <v>541</v>
      </c>
      <c r="N150" s="157" t="s">
        <v>180</v>
      </c>
    </row>
    <row r="151" spans="1:16" ht="14.4" customHeight="1" x14ac:dyDescent="0.3">
      <c r="A151" s="180"/>
      <c r="B151" s="181" t="s">
        <v>30</v>
      </c>
      <c r="C151" s="182" t="s">
        <v>187</v>
      </c>
      <c r="D151" s="376" t="s">
        <v>239</v>
      </c>
      <c r="E151" s="377"/>
      <c r="F151" s="378"/>
      <c r="G151" s="388" t="s">
        <v>190</v>
      </c>
      <c r="H151" s="389"/>
      <c r="I151" s="183">
        <v>0</v>
      </c>
      <c r="J151" s="269">
        <v>4834692</v>
      </c>
      <c r="K151" s="183">
        <f t="shared" ref="K151:K157" si="4">I151+J151</f>
        <v>4834692</v>
      </c>
      <c r="L151" s="185"/>
      <c r="M151" s="195"/>
      <c r="N151" s="186"/>
      <c r="P151" s="31" t="s">
        <v>345</v>
      </c>
    </row>
    <row r="152" spans="1:16" ht="15" thickBot="1" x14ac:dyDescent="0.35">
      <c r="A152" s="187"/>
      <c r="B152" s="188" t="s">
        <v>30</v>
      </c>
      <c r="C152" s="189" t="s">
        <v>187</v>
      </c>
      <c r="D152" s="385" t="s">
        <v>239</v>
      </c>
      <c r="E152" s="386"/>
      <c r="F152" s="387"/>
      <c r="G152" s="392" t="s">
        <v>189</v>
      </c>
      <c r="H152" s="393"/>
      <c r="I152" s="190">
        <v>0</v>
      </c>
      <c r="J152" s="270">
        <v>3302385</v>
      </c>
      <c r="K152" s="190">
        <f t="shared" ref="K152:K154" si="5">I152+J152</f>
        <v>3302385</v>
      </c>
      <c r="L152" s="192"/>
      <c r="M152" s="196"/>
      <c r="N152" s="193"/>
      <c r="P152" s="31" t="s">
        <v>345</v>
      </c>
    </row>
    <row r="153" spans="1:16" x14ac:dyDescent="0.3">
      <c r="A153" s="166"/>
      <c r="B153" s="167" t="s">
        <v>30</v>
      </c>
      <c r="C153" s="168" t="s">
        <v>187</v>
      </c>
      <c r="D153" s="327" t="s">
        <v>239</v>
      </c>
      <c r="E153" s="328"/>
      <c r="F153" s="329"/>
      <c r="G153" s="330" t="s">
        <v>537</v>
      </c>
      <c r="H153" s="331"/>
      <c r="I153" s="169">
        <v>0</v>
      </c>
      <c r="J153" s="271">
        <v>3093384</v>
      </c>
      <c r="K153" s="169">
        <f t="shared" si="4"/>
        <v>3093384</v>
      </c>
      <c r="L153" s="171"/>
      <c r="M153" s="197"/>
      <c r="N153" s="172"/>
      <c r="P153" s="31" t="s">
        <v>345</v>
      </c>
    </row>
    <row r="154" spans="1:16" ht="15" thickBot="1" x14ac:dyDescent="0.35">
      <c r="A154" s="173"/>
      <c r="B154" s="174" t="s">
        <v>30</v>
      </c>
      <c r="C154" s="175" t="s">
        <v>187</v>
      </c>
      <c r="D154" s="332" t="s">
        <v>239</v>
      </c>
      <c r="E154" s="333"/>
      <c r="F154" s="334"/>
      <c r="G154" s="335" t="s">
        <v>189</v>
      </c>
      <c r="H154" s="336"/>
      <c r="I154" s="176">
        <v>0</v>
      </c>
      <c r="J154" s="272">
        <v>3268826</v>
      </c>
      <c r="K154" s="176">
        <f t="shared" si="5"/>
        <v>3268826</v>
      </c>
      <c r="L154" s="178"/>
      <c r="M154" s="198"/>
      <c r="N154" s="179"/>
      <c r="P154" s="31" t="s">
        <v>345</v>
      </c>
    </row>
    <row r="155" spans="1:16" x14ac:dyDescent="0.3">
      <c r="A155" s="158"/>
      <c r="B155" s="159" t="s">
        <v>30</v>
      </c>
      <c r="C155" s="160" t="s">
        <v>187</v>
      </c>
      <c r="D155" s="379" t="s">
        <v>239</v>
      </c>
      <c r="E155" s="380"/>
      <c r="F155" s="381"/>
      <c r="G155" s="390" t="s">
        <v>188</v>
      </c>
      <c r="H155" s="391"/>
      <c r="I155" s="161">
        <v>0</v>
      </c>
      <c r="J155" s="273">
        <v>89660</v>
      </c>
      <c r="K155" s="161">
        <f>I155+J155</f>
        <v>89660</v>
      </c>
      <c r="L155" s="163"/>
      <c r="M155" s="199"/>
      <c r="N155" s="165"/>
      <c r="P155" s="31" t="s">
        <v>345</v>
      </c>
    </row>
    <row r="156" spans="1:16" x14ac:dyDescent="0.3">
      <c r="A156" s="41"/>
      <c r="B156" s="42" t="s">
        <v>30</v>
      </c>
      <c r="C156" s="59" t="s">
        <v>187</v>
      </c>
      <c r="D156" s="307" t="s">
        <v>239</v>
      </c>
      <c r="E156" s="308"/>
      <c r="F156" s="309"/>
      <c r="G156" s="310" t="s">
        <v>534</v>
      </c>
      <c r="H156" s="311"/>
      <c r="I156" s="46">
        <v>0</v>
      </c>
      <c r="J156" s="267">
        <v>189844</v>
      </c>
      <c r="K156" s="46">
        <f>I156+J156</f>
        <v>189844</v>
      </c>
      <c r="L156" s="83"/>
      <c r="M156" s="45"/>
      <c r="N156" s="84"/>
      <c r="P156" s="31" t="s">
        <v>345</v>
      </c>
    </row>
    <row r="157" spans="1:16" x14ac:dyDescent="0.3">
      <c r="A157" s="41"/>
      <c r="B157" s="42" t="s">
        <v>30</v>
      </c>
      <c r="C157" s="59" t="s">
        <v>187</v>
      </c>
      <c r="D157" s="307" t="s">
        <v>239</v>
      </c>
      <c r="E157" s="308"/>
      <c r="F157" s="309"/>
      <c r="G157" s="310" t="s">
        <v>535</v>
      </c>
      <c r="H157" s="311"/>
      <c r="I157" s="46">
        <v>0</v>
      </c>
      <c r="J157" s="267">
        <v>-16745</v>
      </c>
      <c r="K157" s="46">
        <f t="shared" si="4"/>
        <v>-16745</v>
      </c>
      <c r="L157" s="83"/>
      <c r="M157" s="45"/>
      <c r="N157" s="150" t="s">
        <v>536</v>
      </c>
      <c r="P157" s="31" t="s">
        <v>345</v>
      </c>
    </row>
    <row r="158" spans="1:16" x14ac:dyDescent="0.3">
      <c r="A158" s="56"/>
      <c r="B158" s="56"/>
      <c r="C158" s="56"/>
      <c r="D158" s="56"/>
      <c r="E158" s="56"/>
      <c r="F158" s="56"/>
      <c r="G158" s="57" t="s">
        <v>192</v>
      </c>
      <c r="H158" s="56"/>
      <c r="I158" s="58">
        <f>SUMIF($L151:$L157,"YES",$I151:$I157)</f>
        <v>0</v>
      </c>
      <c r="J158" s="58">
        <f>SUMIF($L151:$L157,"YES",$J151:$J157)</f>
        <v>0</v>
      </c>
      <c r="K158" s="58">
        <f>SUMIF($L151:$L157,"YES",$K151:$K157)</f>
        <v>0</v>
      </c>
      <c r="L158" s="56"/>
      <c r="M158" s="56"/>
      <c r="N158" s="56"/>
    </row>
    <row r="159" spans="1:16" x14ac:dyDescent="0.3">
      <c r="A159" s="79"/>
      <c r="B159" s="79"/>
      <c r="C159" s="79"/>
      <c r="D159" s="79"/>
      <c r="E159" s="79"/>
      <c r="F159" s="79"/>
      <c r="G159" s="79"/>
      <c r="H159" s="79"/>
      <c r="I159" s="79"/>
      <c r="J159" s="96"/>
      <c r="K159" s="79"/>
      <c r="L159" s="79"/>
      <c r="M159" s="79"/>
      <c r="N159" s="79"/>
    </row>
    <row r="160" spans="1:16" ht="18" x14ac:dyDescent="0.35">
      <c r="A160" s="322" t="s">
        <v>270</v>
      </c>
      <c r="B160" s="323"/>
      <c r="C160" s="323"/>
      <c r="D160" s="323"/>
      <c r="E160" s="323"/>
      <c r="F160" s="323"/>
      <c r="G160" s="323"/>
      <c r="H160" s="323"/>
      <c r="I160" s="323"/>
      <c r="J160" s="323"/>
      <c r="K160" s="323"/>
      <c r="L160" s="323"/>
      <c r="M160" s="323"/>
      <c r="N160" s="324"/>
    </row>
    <row r="161" spans="1:14" ht="28.2" thickBot="1" x14ac:dyDescent="0.35">
      <c r="A161" s="151"/>
      <c r="B161" s="152" t="s">
        <v>21</v>
      </c>
      <c r="C161" s="152" t="s">
        <v>178</v>
      </c>
      <c r="D161" s="405" t="s">
        <v>23</v>
      </c>
      <c r="E161" s="405"/>
      <c r="F161" s="405"/>
      <c r="G161" s="405" t="s">
        <v>195</v>
      </c>
      <c r="H161" s="405"/>
      <c r="I161" s="155" t="s">
        <v>184</v>
      </c>
      <c r="J161" s="155" t="s">
        <v>185</v>
      </c>
      <c r="K161" s="155" t="s">
        <v>186</v>
      </c>
      <c r="L161" s="156" t="s">
        <v>179</v>
      </c>
      <c r="M161" s="156" t="s">
        <v>541</v>
      </c>
      <c r="N161" s="157" t="s">
        <v>180</v>
      </c>
    </row>
    <row r="162" spans="1:14" x14ac:dyDescent="0.3">
      <c r="A162" s="234"/>
      <c r="B162" s="235" t="s">
        <v>30</v>
      </c>
      <c r="C162" s="236" t="s">
        <v>187</v>
      </c>
      <c r="D162" s="394" t="s">
        <v>239</v>
      </c>
      <c r="E162" s="395"/>
      <c r="F162" s="396"/>
      <c r="G162" s="412" t="s">
        <v>194</v>
      </c>
      <c r="H162" s="413"/>
      <c r="I162" s="274"/>
      <c r="J162" s="275"/>
      <c r="K162" s="274">
        <v>359697366</v>
      </c>
      <c r="L162" s="239" t="s">
        <v>183</v>
      </c>
      <c r="M162" s="239"/>
      <c r="N162" s="337" t="s">
        <v>543</v>
      </c>
    </row>
    <row r="163" spans="1:14" x14ac:dyDescent="0.3">
      <c r="A163" s="240"/>
      <c r="B163" s="241" t="s">
        <v>30</v>
      </c>
      <c r="C163" s="242" t="s">
        <v>187</v>
      </c>
      <c r="D163" s="397" t="s">
        <v>239</v>
      </c>
      <c r="E163" s="398"/>
      <c r="F163" s="399"/>
      <c r="G163" s="409" t="s">
        <v>542</v>
      </c>
      <c r="H163" s="410"/>
      <c r="I163" s="276">
        <f>(I64+M64)*-1</f>
        <v>0</v>
      </c>
      <c r="J163" s="276">
        <f>J64*-1</f>
        <v>0</v>
      </c>
      <c r="K163" s="276">
        <f t="shared" ref="K163:K179" si="6">I163+J163</f>
        <v>0</v>
      </c>
      <c r="L163" s="244" t="s">
        <v>183</v>
      </c>
      <c r="M163" s="244"/>
      <c r="N163" s="338"/>
    </row>
    <row r="164" spans="1:14" x14ac:dyDescent="0.3">
      <c r="A164" s="240"/>
      <c r="B164" s="241" t="s">
        <v>30</v>
      </c>
      <c r="C164" s="242" t="s">
        <v>187</v>
      </c>
      <c r="D164" s="397" t="s">
        <v>239</v>
      </c>
      <c r="E164" s="398"/>
      <c r="F164" s="399"/>
      <c r="G164" s="409" t="s">
        <v>196</v>
      </c>
      <c r="H164" s="410"/>
      <c r="I164" s="276">
        <f>I132-M132</f>
        <v>0</v>
      </c>
      <c r="J164" s="277">
        <f>J132</f>
        <v>0</v>
      </c>
      <c r="K164" s="276">
        <f t="shared" si="6"/>
        <v>0</v>
      </c>
      <c r="L164" s="244" t="s">
        <v>183</v>
      </c>
      <c r="M164" s="244"/>
      <c r="N164" s="338"/>
    </row>
    <row r="165" spans="1:14" x14ac:dyDescent="0.3">
      <c r="A165" s="240"/>
      <c r="B165" s="241" t="s">
        <v>30</v>
      </c>
      <c r="C165" s="242" t="s">
        <v>187</v>
      </c>
      <c r="D165" s="397" t="s">
        <v>239</v>
      </c>
      <c r="E165" s="398"/>
      <c r="F165" s="399"/>
      <c r="G165" s="409" t="s">
        <v>197</v>
      </c>
      <c r="H165" s="410"/>
      <c r="I165" s="276">
        <f>I158</f>
        <v>0</v>
      </c>
      <c r="J165" s="277">
        <f>J158</f>
        <v>0</v>
      </c>
      <c r="K165" s="276">
        <f t="shared" si="6"/>
        <v>0</v>
      </c>
      <c r="L165" s="244" t="s">
        <v>183</v>
      </c>
      <c r="M165" s="244"/>
      <c r="N165" s="338"/>
    </row>
    <row r="166" spans="1:14" ht="15" thickBot="1" x14ac:dyDescent="0.35">
      <c r="A166" s="246"/>
      <c r="B166" s="247" t="s">
        <v>30</v>
      </c>
      <c r="C166" s="248" t="s">
        <v>187</v>
      </c>
      <c r="D166" s="400" t="s">
        <v>239</v>
      </c>
      <c r="E166" s="401"/>
      <c r="F166" s="402"/>
      <c r="G166" s="414" t="s">
        <v>233</v>
      </c>
      <c r="H166" s="415"/>
      <c r="I166" s="278">
        <f>I147-M147</f>
        <v>0</v>
      </c>
      <c r="J166" s="279">
        <f>J147</f>
        <v>0</v>
      </c>
      <c r="K166" s="278">
        <f t="shared" si="6"/>
        <v>0</v>
      </c>
      <c r="L166" s="251" t="s">
        <v>183</v>
      </c>
      <c r="M166" s="251"/>
      <c r="N166" s="339"/>
    </row>
    <row r="167" spans="1:14" x14ac:dyDescent="0.3">
      <c r="A167" s="158"/>
      <c r="B167" s="159" t="s">
        <v>30</v>
      </c>
      <c r="C167" s="201" t="s">
        <v>88</v>
      </c>
      <c r="D167" s="357" t="s">
        <v>89</v>
      </c>
      <c r="E167" s="403"/>
      <c r="F167" s="404"/>
      <c r="G167" s="416" t="s">
        <v>364</v>
      </c>
      <c r="H167" s="417"/>
      <c r="I167" s="280">
        <v>79689</v>
      </c>
      <c r="J167" s="281">
        <v>464568</v>
      </c>
      <c r="K167" s="282">
        <f t="shared" si="6"/>
        <v>544257</v>
      </c>
      <c r="L167" s="163"/>
      <c r="M167" s="204"/>
      <c r="N167" s="164"/>
    </row>
    <row r="168" spans="1:14" ht="30" customHeight="1" thickBot="1" x14ac:dyDescent="0.35">
      <c r="A168" s="205"/>
      <c r="B168" s="206" t="s">
        <v>30</v>
      </c>
      <c r="C168" s="207" t="s">
        <v>88</v>
      </c>
      <c r="D168" s="382" t="s">
        <v>89</v>
      </c>
      <c r="E168" s="383"/>
      <c r="F168" s="384"/>
      <c r="G168" s="418" t="s">
        <v>525</v>
      </c>
      <c r="H168" s="419"/>
      <c r="I168" s="283">
        <v>59453</v>
      </c>
      <c r="J168" s="284">
        <v>266993</v>
      </c>
      <c r="K168" s="285">
        <f t="shared" si="6"/>
        <v>326446</v>
      </c>
      <c r="L168" s="208"/>
      <c r="M168" s="209"/>
      <c r="N168" s="210"/>
    </row>
    <row r="169" spans="1:14" ht="28.8" x14ac:dyDescent="0.3">
      <c r="A169" s="211"/>
      <c r="B169" s="212" t="s">
        <v>30</v>
      </c>
      <c r="C169" s="213" t="s">
        <v>126</v>
      </c>
      <c r="D169" s="348" t="s">
        <v>127</v>
      </c>
      <c r="E169" s="349"/>
      <c r="F169" s="350"/>
      <c r="G169" s="420" t="s">
        <v>516</v>
      </c>
      <c r="H169" s="421"/>
      <c r="I169" s="286">
        <v>76305</v>
      </c>
      <c r="J169" s="287">
        <v>2520247</v>
      </c>
      <c r="K169" s="288">
        <f t="shared" si="6"/>
        <v>2596552</v>
      </c>
      <c r="L169" s="214"/>
      <c r="M169" s="214"/>
      <c r="N169" s="215" t="s">
        <v>523</v>
      </c>
    </row>
    <row r="170" spans="1:14" ht="43.2" x14ac:dyDescent="0.3">
      <c r="A170" s="216"/>
      <c r="B170" s="217" t="s">
        <v>30</v>
      </c>
      <c r="C170" s="218" t="s">
        <v>126</v>
      </c>
      <c r="D170" s="351" t="s">
        <v>127</v>
      </c>
      <c r="E170" s="352"/>
      <c r="F170" s="353"/>
      <c r="G170" s="422" t="s">
        <v>526</v>
      </c>
      <c r="H170" s="423"/>
      <c r="I170" s="289">
        <v>76305</v>
      </c>
      <c r="J170" s="290">
        <v>1436047</v>
      </c>
      <c r="K170" s="291">
        <f t="shared" si="6"/>
        <v>1512352</v>
      </c>
      <c r="L170" s="219"/>
      <c r="M170" s="219"/>
      <c r="N170" s="220" t="s">
        <v>531</v>
      </c>
    </row>
    <row r="171" spans="1:14" ht="15" thickBot="1" x14ac:dyDescent="0.35">
      <c r="A171" s="221"/>
      <c r="B171" s="222" t="s">
        <v>30</v>
      </c>
      <c r="C171" s="223" t="s">
        <v>126</v>
      </c>
      <c r="D171" s="354" t="s">
        <v>127</v>
      </c>
      <c r="E171" s="355"/>
      <c r="F171" s="356"/>
      <c r="G171" s="424" t="s">
        <v>517</v>
      </c>
      <c r="H171" s="425"/>
      <c r="I171" s="292">
        <v>0</v>
      </c>
      <c r="J171" s="293">
        <v>560015</v>
      </c>
      <c r="K171" s="294">
        <f t="shared" si="6"/>
        <v>560015</v>
      </c>
      <c r="L171" s="224"/>
      <c r="M171" s="224"/>
      <c r="N171" s="225"/>
    </row>
    <row r="172" spans="1:14" x14ac:dyDescent="0.3">
      <c r="A172" s="158"/>
      <c r="B172" s="159" t="s">
        <v>30</v>
      </c>
      <c r="C172" s="201" t="s">
        <v>257</v>
      </c>
      <c r="D172" s="357" t="s">
        <v>518</v>
      </c>
      <c r="E172" s="358"/>
      <c r="F172" s="359"/>
      <c r="G172" s="416" t="s">
        <v>519</v>
      </c>
      <c r="H172" s="417"/>
      <c r="I172" s="280">
        <v>0</v>
      </c>
      <c r="J172" s="281">
        <v>-1500000</v>
      </c>
      <c r="K172" s="282">
        <f t="shared" si="6"/>
        <v>-1500000</v>
      </c>
      <c r="L172" s="163"/>
      <c r="M172" s="204"/>
      <c r="N172" s="165"/>
    </row>
    <row r="173" spans="1:14" x14ac:dyDescent="0.3">
      <c r="A173" s="41"/>
      <c r="B173" s="42" t="s">
        <v>30</v>
      </c>
      <c r="C173" s="129" t="s">
        <v>129</v>
      </c>
      <c r="D173" s="340" t="s">
        <v>130</v>
      </c>
      <c r="E173" s="341"/>
      <c r="F173" s="342"/>
      <c r="G173" s="345" t="s">
        <v>520</v>
      </c>
      <c r="H173" s="347"/>
      <c r="I173" s="295">
        <v>0</v>
      </c>
      <c r="J173" s="296">
        <v>-163995</v>
      </c>
      <c r="K173" s="297">
        <f t="shared" si="6"/>
        <v>-163995</v>
      </c>
      <c r="L173" s="83"/>
      <c r="M173" s="194"/>
      <c r="N173" s="150" t="s">
        <v>527</v>
      </c>
    </row>
    <row r="174" spans="1:14" x14ac:dyDescent="0.3">
      <c r="A174" s="41"/>
      <c r="B174" s="42" t="s">
        <v>30</v>
      </c>
      <c r="C174" s="129" t="s">
        <v>129</v>
      </c>
      <c r="D174" s="340" t="s">
        <v>130</v>
      </c>
      <c r="E174" s="341"/>
      <c r="F174" s="342"/>
      <c r="G174" s="345" t="s">
        <v>521</v>
      </c>
      <c r="H174" s="347"/>
      <c r="I174" s="295">
        <v>0</v>
      </c>
      <c r="J174" s="296">
        <v>-244655</v>
      </c>
      <c r="K174" s="297">
        <f t="shared" si="6"/>
        <v>-244655</v>
      </c>
      <c r="L174" s="83"/>
      <c r="M174" s="194"/>
      <c r="N174" s="85" t="s">
        <v>527</v>
      </c>
    </row>
    <row r="175" spans="1:14" x14ac:dyDescent="0.3">
      <c r="A175" s="52"/>
      <c r="B175" s="42" t="s">
        <v>30</v>
      </c>
      <c r="C175" s="129" t="s">
        <v>129</v>
      </c>
      <c r="D175" s="340" t="s">
        <v>130</v>
      </c>
      <c r="E175" s="341"/>
      <c r="F175" s="342"/>
      <c r="G175" s="345" t="s">
        <v>522</v>
      </c>
      <c r="H175" s="347"/>
      <c r="I175" s="295">
        <v>0</v>
      </c>
      <c r="J175" s="296">
        <v>-294870</v>
      </c>
      <c r="K175" s="297">
        <f t="shared" si="6"/>
        <v>-294870</v>
      </c>
      <c r="L175" s="83"/>
      <c r="M175" s="194"/>
      <c r="N175" s="85" t="s">
        <v>527</v>
      </c>
    </row>
    <row r="176" spans="1:14" x14ac:dyDescent="0.3">
      <c r="A176" s="41"/>
      <c r="B176" s="42" t="s">
        <v>30</v>
      </c>
      <c r="C176" s="129" t="s">
        <v>126</v>
      </c>
      <c r="D176" s="340" t="s">
        <v>127</v>
      </c>
      <c r="E176" s="341"/>
      <c r="F176" s="342"/>
      <c r="G176" s="345" t="s">
        <v>220</v>
      </c>
      <c r="H176" s="347"/>
      <c r="I176" s="295">
        <v>36530</v>
      </c>
      <c r="J176" s="296">
        <v>601465</v>
      </c>
      <c r="K176" s="297">
        <f t="shared" si="6"/>
        <v>637995</v>
      </c>
      <c r="L176" s="83"/>
      <c r="M176" s="194"/>
      <c r="N176" s="85"/>
    </row>
    <row r="177" spans="1:14" x14ac:dyDescent="0.3">
      <c r="A177" s="41"/>
      <c r="B177" s="42" t="s">
        <v>30</v>
      </c>
      <c r="C177" s="129" t="s">
        <v>129</v>
      </c>
      <c r="D177" s="340" t="s">
        <v>130</v>
      </c>
      <c r="E177" s="341"/>
      <c r="F177" s="342"/>
      <c r="G177" s="345" t="s">
        <v>528</v>
      </c>
      <c r="H177" s="347"/>
      <c r="I177" s="295">
        <v>170983</v>
      </c>
      <c r="J177" s="296">
        <v>273395</v>
      </c>
      <c r="K177" s="297">
        <f t="shared" si="6"/>
        <v>444378</v>
      </c>
      <c r="L177" s="83"/>
      <c r="M177" s="194"/>
      <c r="N177" s="84"/>
    </row>
    <row r="178" spans="1:14" x14ac:dyDescent="0.3">
      <c r="A178" s="41"/>
      <c r="B178" s="42" t="s">
        <v>30</v>
      </c>
      <c r="C178" s="129" t="s">
        <v>129</v>
      </c>
      <c r="D178" s="340" t="s">
        <v>130</v>
      </c>
      <c r="E178" s="341"/>
      <c r="F178" s="342"/>
      <c r="G178" s="345" t="s">
        <v>529</v>
      </c>
      <c r="H178" s="347"/>
      <c r="I178" s="295">
        <v>341966</v>
      </c>
      <c r="J178" s="296">
        <v>546790</v>
      </c>
      <c r="K178" s="297">
        <f t="shared" si="6"/>
        <v>888756</v>
      </c>
      <c r="L178" s="83"/>
      <c r="M178" s="194"/>
      <c r="N178" s="84"/>
    </row>
    <row r="179" spans="1:14" x14ac:dyDescent="0.3">
      <c r="A179" s="41"/>
      <c r="B179" s="42" t="s">
        <v>30</v>
      </c>
      <c r="C179" s="129" t="s">
        <v>129</v>
      </c>
      <c r="D179" s="340" t="s">
        <v>130</v>
      </c>
      <c r="E179" s="341"/>
      <c r="F179" s="342"/>
      <c r="G179" s="345" t="s">
        <v>530</v>
      </c>
      <c r="H179" s="347"/>
      <c r="I179" s="295">
        <v>512949</v>
      </c>
      <c r="J179" s="296">
        <v>820185</v>
      </c>
      <c r="K179" s="297">
        <f t="shared" si="6"/>
        <v>1333134</v>
      </c>
      <c r="L179" s="83"/>
      <c r="M179" s="194"/>
      <c r="N179" s="85"/>
    </row>
    <row r="180" spans="1:14" x14ac:dyDescent="0.3">
      <c r="A180" s="41"/>
      <c r="B180" s="42" t="s">
        <v>30</v>
      </c>
      <c r="C180" s="129" t="s">
        <v>129</v>
      </c>
      <c r="D180" s="340" t="s">
        <v>130</v>
      </c>
      <c r="E180" s="341"/>
      <c r="F180" s="342"/>
      <c r="G180" s="345" t="s">
        <v>532</v>
      </c>
      <c r="H180" s="347"/>
      <c r="I180" s="295">
        <v>683932</v>
      </c>
      <c r="J180" s="296">
        <v>1093580</v>
      </c>
      <c r="K180" s="297">
        <f t="shared" ref="K180" si="7">I180+J180</f>
        <v>1777512</v>
      </c>
      <c r="L180" s="83"/>
      <c r="M180" s="194"/>
      <c r="N180" s="85"/>
    </row>
    <row r="181" spans="1:14" x14ac:dyDescent="0.3">
      <c r="A181" s="52"/>
      <c r="B181" s="42" t="s">
        <v>30</v>
      </c>
      <c r="C181" s="87"/>
      <c r="D181" s="411"/>
      <c r="E181" s="341"/>
      <c r="F181" s="342"/>
      <c r="G181" s="345"/>
      <c r="H181" s="347"/>
      <c r="I181" s="295"/>
      <c r="J181" s="296"/>
      <c r="K181" s="297">
        <f t="shared" ref="K181:K189" si="8">I181+J181</f>
        <v>0</v>
      </c>
      <c r="L181" s="83"/>
      <c r="M181" s="194"/>
      <c r="N181" s="85"/>
    </row>
    <row r="182" spans="1:14" x14ac:dyDescent="0.3">
      <c r="A182" s="41"/>
      <c r="B182" s="42" t="s">
        <v>30</v>
      </c>
      <c r="C182" s="87"/>
      <c r="D182" s="411"/>
      <c r="E182" s="341"/>
      <c r="F182" s="342"/>
      <c r="G182" s="345"/>
      <c r="H182" s="347"/>
      <c r="I182" s="295"/>
      <c r="J182" s="296"/>
      <c r="K182" s="297">
        <f t="shared" si="8"/>
        <v>0</v>
      </c>
      <c r="L182" s="83"/>
      <c r="M182" s="194"/>
      <c r="N182" s="84"/>
    </row>
    <row r="183" spans="1:14" x14ac:dyDescent="0.3">
      <c r="A183" s="41"/>
      <c r="B183" s="42" t="s">
        <v>30</v>
      </c>
      <c r="C183" s="87"/>
      <c r="D183" s="411"/>
      <c r="E183" s="341"/>
      <c r="F183" s="342"/>
      <c r="G183" s="345"/>
      <c r="H183" s="347"/>
      <c r="I183" s="295"/>
      <c r="J183" s="296"/>
      <c r="K183" s="297">
        <f t="shared" si="8"/>
        <v>0</v>
      </c>
      <c r="L183" s="83"/>
      <c r="M183" s="194"/>
      <c r="N183" s="84"/>
    </row>
    <row r="184" spans="1:14" x14ac:dyDescent="0.3">
      <c r="A184" s="41"/>
      <c r="B184" s="42" t="s">
        <v>30</v>
      </c>
      <c r="C184" s="87"/>
      <c r="D184" s="411"/>
      <c r="E184" s="341"/>
      <c r="F184" s="342"/>
      <c r="G184" s="345"/>
      <c r="H184" s="347"/>
      <c r="I184" s="295"/>
      <c r="J184" s="296"/>
      <c r="K184" s="297">
        <f t="shared" si="8"/>
        <v>0</v>
      </c>
      <c r="L184" s="83"/>
      <c r="M184" s="194"/>
      <c r="N184" s="85"/>
    </row>
    <row r="185" spans="1:14" x14ac:dyDescent="0.3">
      <c r="A185" s="41"/>
      <c r="B185" s="42" t="s">
        <v>30</v>
      </c>
      <c r="C185" s="87"/>
      <c r="D185" s="411"/>
      <c r="E185" s="341"/>
      <c r="F185" s="342"/>
      <c r="G185" s="345"/>
      <c r="H185" s="347"/>
      <c r="I185" s="295"/>
      <c r="J185" s="296"/>
      <c r="K185" s="297">
        <f t="shared" si="8"/>
        <v>0</v>
      </c>
      <c r="L185" s="83"/>
      <c r="M185" s="194"/>
      <c r="N185" s="85"/>
    </row>
    <row r="186" spans="1:14" x14ac:dyDescent="0.3">
      <c r="A186" s="41"/>
      <c r="B186" s="42" t="s">
        <v>30</v>
      </c>
      <c r="C186" s="87"/>
      <c r="D186" s="411"/>
      <c r="E186" s="341"/>
      <c r="F186" s="342"/>
      <c r="G186" s="345"/>
      <c r="H186" s="347"/>
      <c r="I186" s="295"/>
      <c r="J186" s="296"/>
      <c r="K186" s="297">
        <f t="shared" si="8"/>
        <v>0</v>
      </c>
      <c r="L186" s="83"/>
      <c r="M186" s="194"/>
      <c r="N186" s="85"/>
    </row>
    <row r="187" spans="1:14" x14ac:dyDescent="0.3">
      <c r="A187" s="41"/>
      <c r="B187" s="42" t="s">
        <v>30</v>
      </c>
      <c r="C187" s="87"/>
      <c r="D187" s="411"/>
      <c r="E187" s="341"/>
      <c r="F187" s="342"/>
      <c r="G187" s="345"/>
      <c r="H187" s="347"/>
      <c r="I187" s="295"/>
      <c r="J187" s="296"/>
      <c r="K187" s="297">
        <f t="shared" si="8"/>
        <v>0</v>
      </c>
      <c r="L187" s="83"/>
      <c r="M187" s="194"/>
      <c r="N187" s="85"/>
    </row>
    <row r="188" spans="1:14" x14ac:dyDescent="0.3">
      <c r="A188" s="41"/>
      <c r="B188" s="42" t="s">
        <v>30</v>
      </c>
      <c r="C188" s="87"/>
      <c r="D188" s="411"/>
      <c r="E188" s="341"/>
      <c r="F188" s="342"/>
      <c r="G188" s="345"/>
      <c r="H188" s="347"/>
      <c r="I188" s="295"/>
      <c r="J188" s="296"/>
      <c r="K188" s="297">
        <f t="shared" si="8"/>
        <v>0</v>
      </c>
      <c r="L188" s="83"/>
      <c r="M188" s="194"/>
      <c r="N188" s="85"/>
    </row>
    <row r="189" spans="1:14" x14ac:dyDescent="0.3">
      <c r="A189" s="41"/>
      <c r="B189" s="42" t="s">
        <v>30</v>
      </c>
      <c r="C189" s="87"/>
      <c r="D189" s="411"/>
      <c r="E189" s="341"/>
      <c r="F189" s="342"/>
      <c r="G189" s="345"/>
      <c r="H189" s="347"/>
      <c r="I189" s="295"/>
      <c r="J189" s="296"/>
      <c r="K189" s="297">
        <f t="shared" si="8"/>
        <v>0</v>
      </c>
      <c r="L189" s="83"/>
      <c r="M189" s="194"/>
      <c r="N189" s="85"/>
    </row>
    <row r="190" spans="1:14" x14ac:dyDescent="0.3">
      <c r="A190" s="52"/>
      <c r="B190" s="42" t="s">
        <v>30</v>
      </c>
      <c r="C190" s="87"/>
      <c r="D190" s="411"/>
      <c r="E190" s="341"/>
      <c r="F190" s="342"/>
      <c r="G190" s="345"/>
      <c r="H190" s="347"/>
      <c r="I190" s="295"/>
      <c r="J190" s="296"/>
      <c r="K190" s="297">
        <f t="shared" ref="K190:K195" si="9">I190+J190</f>
        <v>0</v>
      </c>
      <c r="L190" s="83"/>
      <c r="M190" s="194"/>
      <c r="N190" s="85"/>
    </row>
    <row r="191" spans="1:14" x14ac:dyDescent="0.3">
      <c r="A191" s="41"/>
      <c r="B191" s="42" t="s">
        <v>30</v>
      </c>
      <c r="C191" s="87"/>
      <c r="D191" s="411"/>
      <c r="E191" s="341"/>
      <c r="F191" s="342"/>
      <c r="G191" s="345"/>
      <c r="H191" s="347"/>
      <c r="I191" s="295"/>
      <c r="J191" s="296"/>
      <c r="K191" s="297">
        <f t="shared" si="9"/>
        <v>0</v>
      </c>
      <c r="L191" s="83"/>
      <c r="M191" s="194"/>
      <c r="N191" s="84"/>
    </row>
    <row r="192" spans="1:14" x14ac:dyDescent="0.3">
      <c r="A192" s="41"/>
      <c r="B192" s="42" t="s">
        <v>30</v>
      </c>
      <c r="C192" s="87"/>
      <c r="D192" s="411"/>
      <c r="E192" s="341"/>
      <c r="F192" s="342"/>
      <c r="G192" s="345"/>
      <c r="H192" s="347"/>
      <c r="I192" s="295"/>
      <c r="J192" s="296"/>
      <c r="K192" s="297">
        <f t="shared" si="9"/>
        <v>0</v>
      </c>
      <c r="L192" s="83"/>
      <c r="M192" s="194"/>
      <c r="N192" s="84"/>
    </row>
    <row r="193" spans="1:17" x14ac:dyDescent="0.3">
      <c r="A193" s="41"/>
      <c r="B193" s="42" t="s">
        <v>30</v>
      </c>
      <c r="C193" s="87"/>
      <c r="D193" s="411"/>
      <c r="E193" s="341"/>
      <c r="F193" s="342"/>
      <c r="G193" s="345"/>
      <c r="H193" s="347"/>
      <c r="I193" s="295"/>
      <c r="J193" s="296"/>
      <c r="K193" s="297">
        <f t="shared" si="9"/>
        <v>0</v>
      </c>
      <c r="L193" s="83"/>
      <c r="M193" s="194"/>
      <c r="N193" s="85"/>
    </row>
    <row r="194" spans="1:17" x14ac:dyDescent="0.3">
      <c r="A194" s="41"/>
      <c r="B194" s="42" t="s">
        <v>30</v>
      </c>
      <c r="C194" s="87"/>
      <c r="D194" s="411"/>
      <c r="E194" s="341"/>
      <c r="F194" s="342"/>
      <c r="G194" s="345"/>
      <c r="H194" s="347"/>
      <c r="I194" s="295"/>
      <c r="J194" s="296"/>
      <c r="K194" s="297">
        <f t="shared" si="9"/>
        <v>0</v>
      </c>
      <c r="L194" s="83"/>
      <c r="M194" s="194"/>
      <c r="N194" s="85"/>
    </row>
    <row r="195" spans="1:17" x14ac:dyDescent="0.3">
      <c r="A195" s="41"/>
      <c r="B195" s="42" t="s">
        <v>30</v>
      </c>
      <c r="C195" s="87"/>
      <c r="D195" s="411"/>
      <c r="E195" s="341"/>
      <c r="F195" s="342"/>
      <c r="G195" s="345"/>
      <c r="H195" s="347"/>
      <c r="I195" s="295"/>
      <c r="J195" s="296"/>
      <c r="K195" s="297">
        <f t="shared" si="9"/>
        <v>0</v>
      </c>
      <c r="L195" s="83"/>
      <c r="M195" s="194"/>
      <c r="N195" s="85"/>
    </row>
    <row r="196" spans="1:17" x14ac:dyDescent="0.3">
      <c r="A196" s="56"/>
      <c r="B196" s="56"/>
      <c r="C196" s="56"/>
      <c r="D196" s="56"/>
      <c r="E196" s="56"/>
      <c r="F196" s="56"/>
      <c r="G196" s="57" t="s">
        <v>193</v>
      </c>
      <c r="H196" s="56"/>
      <c r="I196" s="58">
        <f>SUMIF($L162:$L195,"YES",$I162:$I195)</f>
        <v>0</v>
      </c>
      <c r="J196" s="58">
        <f>SUMIF($L162:$L195,"YES",$J162:$J195)</f>
        <v>0</v>
      </c>
      <c r="K196" s="58">
        <f>SUMIF($L162:$L195,"YES",$K162:$K195)</f>
        <v>359697366</v>
      </c>
      <c r="L196" s="56"/>
      <c r="M196" s="58">
        <f>SUMIFS(I167:I195,L167:L195,"YES",M167:M195,"FY 26")</f>
        <v>0</v>
      </c>
      <c r="N196" s="56"/>
    </row>
    <row r="197" spans="1:17" x14ac:dyDescent="0.3">
      <c r="A197" s="263"/>
      <c r="B197" s="263"/>
      <c r="C197" s="263"/>
      <c r="D197" s="263"/>
      <c r="E197" s="263"/>
      <c r="F197" s="263"/>
      <c r="G197" s="263" t="s">
        <v>544</v>
      </c>
      <c r="H197" s="263"/>
      <c r="I197" s="263"/>
      <c r="J197" s="263"/>
      <c r="K197" s="264">
        <f>M64+M132+M147+M196</f>
        <v>0</v>
      </c>
      <c r="L197" s="263"/>
      <c r="M197" s="263"/>
      <c r="N197" s="263"/>
    </row>
    <row r="198" spans="1:17" x14ac:dyDescent="0.3">
      <c r="A198" s="79"/>
      <c r="B198" s="79"/>
      <c r="C198" s="79"/>
      <c r="D198" s="79"/>
      <c r="E198" s="79"/>
      <c r="F198" s="79"/>
      <c r="G198" s="79"/>
      <c r="H198" s="79"/>
      <c r="I198" s="79"/>
      <c r="J198" s="79"/>
      <c r="K198" s="79"/>
      <c r="L198" s="79"/>
      <c r="M198" s="79"/>
      <c r="N198" s="79"/>
    </row>
    <row r="199" spans="1:17" ht="18" x14ac:dyDescent="0.35">
      <c r="A199" s="312" t="s">
        <v>271</v>
      </c>
      <c r="B199" s="313"/>
      <c r="C199" s="313"/>
      <c r="D199" s="313"/>
      <c r="E199" s="313"/>
      <c r="F199" s="313"/>
      <c r="G199" s="313"/>
      <c r="H199" s="313"/>
      <c r="I199" s="313"/>
      <c r="J199" s="313"/>
      <c r="K199" s="313"/>
      <c r="L199" s="313"/>
      <c r="M199" s="313"/>
      <c r="N199" s="314"/>
    </row>
    <row r="200" spans="1:17" ht="36.6" customHeight="1" x14ac:dyDescent="0.3">
      <c r="A200" s="60"/>
      <c r="B200" s="61" t="s">
        <v>21</v>
      </c>
      <c r="C200" s="61" t="s">
        <v>178</v>
      </c>
      <c r="D200" s="315" t="s">
        <v>23</v>
      </c>
      <c r="E200" s="315"/>
      <c r="F200" s="315"/>
      <c r="G200" s="315" t="s">
        <v>195</v>
      </c>
      <c r="H200" s="315"/>
      <c r="I200" s="62" t="s">
        <v>236</v>
      </c>
      <c r="J200" s="62"/>
      <c r="K200" s="62" t="s">
        <v>237</v>
      </c>
      <c r="L200" s="93" t="s">
        <v>179</v>
      </c>
      <c r="M200" s="62"/>
      <c r="N200" s="63" t="s">
        <v>180</v>
      </c>
    </row>
    <row r="201" spans="1:17" ht="25.2" customHeight="1" x14ac:dyDescent="0.3">
      <c r="A201" s="41"/>
      <c r="B201" s="42" t="s">
        <v>30</v>
      </c>
      <c r="C201" s="59" t="s">
        <v>187</v>
      </c>
      <c r="D201" s="307" t="s">
        <v>239</v>
      </c>
      <c r="E201" s="308"/>
      <c r="F201" s="309"/>
      <c r="G201" s="310" t="s">
        <v>234</v>
      </c>
      <c r="H201" s="311"/>
      <c r="I201" s="64"/>
      <c r="J201" s="46"/>
      <c r="K201" s="46">
        <v>70827804</v>
      </c>
      <c r="L201" s="83" t="s">
        <v>183</v>
      </c>
      <c r="M201" s="83"/>
      <c r="N201" s="84"/>
    </row>
    <row r="202" spans="1:17" x14ac:dyDescent="0.3">
      <c r="A202" s="41"/>
      <c r="B202" s="42" t="s">
        <v>30</v>
      </c>
      <c r="C202" s="59" t="s">
        <v>187</v>
      </c>
      <c r="D202" s="307" t="s">
        <v>239</v>
      </c>
      <c r="E202" s="308"/>
      <c r="F202" s="309"/>
      <c r="G202" s="310" t="s">
        <v>253</v>
      </c>
      <c r="H202" s="311"/>
      <c r="I202" s="65">
        <f>ROUNDUP((((K196-K241-110000)*100)/'Tax Rates'!$H$3),6)</f>
        <v>0.10642700000000001</v>
      </c>
      <c r="J202" s="47"/>
      <c r="K202" s="46">
        <f>(ROUNDUP((('Tax Rates'!$H$3/100)*I202)*0.9885,0))+(ROUNDUP((('Tax Rates'!$H$3/100)*I202)*0.0115,0))+110000</f>
        <v>288871210</v>
      </c>
      <c r="L202" s="83" t="s">
        <v>183</v>
      </c>
      <c r="M202" s="83"/>
      <c r="N202" s="90" t="str">
        <f>IF(I202&gt;I218,"Your tax rate REQUIRES an election.","")</f>
        <v/>
      </c>
    </row>
    <row r="203" spans="1:17" x14ac:dyDescent="0.3">
      <c r="A203" s="305" t="s">
        <v>250</v>
      </c>
      <c r="B203" s="305"/>
      <c r="C203" s="305"/>
      <c r="D203" s="305"/>
      <c r="E203" s="305"/>
      <c r="F203" s="305"/>
      <c r="G203" s="305"/>
      <c r="H203" s="305"/>
      <c r="I203" s="305"/>
      <c r="J203" s="305"/>
      <c r="K203" s="66">
        <f>SUMIF($L201:$L202,"YES",$K201:$K202)</f>
        <v>359699014</v>
      </c>
      <c r="L203" s="67"/>
      <c r="M203" s="67"/>
      <c r="N203" s="67"/>
    </row>
    <row r="204" spans="1:17" ht="15" thickBot="1" x14ac:dyDescent="0.35">
      <c r="A204" s="306" t="s">
        <v>193</v>
      </c>
      <c r="B204" s="306"/>
      <c r="C204" s="306"/>
      <c r="D204" s="306"/>
      <c r="E204" s="306"/>
      <c r="F204" s="306"/>
      <c r="G204" s="306"/>
      <c r="H204" s="306"/>
      <c r="I204" s="306"/>
      <c r="J204" s="306"/>
      <c r="K204" s="68">
        <f>K196</f>
        <v>359697366</v>
      </c>
      <c r="L204" s="56"/>
      <c r="M204" s="56"/>
      <c r="N204" s="56"/>
    </row>
    <row r="205" spans="1:17" s="32" customFormat="1" ht="15" thickBot="1" x14ac:dyDescent="0.35">
      <c r="A205" s="316" t="str">
        <f>IF(K205&lt;0,"YOUR BUDGET EXCEEDS THE AVAILABLE REVENUE.",(IF(K205=0,"CONGRATULATIONS! YOU BALANCED YOUR BUDGET.","YOUR REVENUES EXCEED EXPENDITURES.  YOU CAN ADD MORE TO THE BUDGET.")))</f>
        <v>YOUR REVENUES EXCEED EXPENDITURES.  YOU CAN ADD MORE TO THE BUDGET.</v>
      </c>
      <c r="B205" s="317"/>
      <c r="C205" s="317"/>
      <c r="D205" s="317"/>
      <c r="E205" s="317"/>
      <c r="F205" s="317"/>
      <c r="G205" s="317"/>
      <c r="H205" s="317"/>
      <c r="I205" s="317"/>
      <c r="J205" s="317"/>
      <c r="K205" s="69">
        <f>K203-K204</f>
        <v>1648</v>
      </c>
      <c r="L205" s="70"/>
      <c r="M205" s="70"/>
      <c r="N205" s="71"/>
      <c r="P205" s="33"/>
      <c r="Q205" s="33"/>
    </row>
    <row r="206" spans="1:17" x14ac:dyDescent="0.3">
      <c r="A206" s="79"/>
      <c r="B206" s="79"/>
      <c r="C206" s="79"/>
      <c r="D206" s="79"/>
      <c r="E206" s="79"/>
      <c r="F206" s="79"/>
      <c r="G206" s="79"/>
      <c r="H206" s="79"/>
      <c r="I206" s="79"/>
      <c r="J206" s="79"/>
      <c r="K206" s="265"/>
      <c r="L206" s="79"/>
      <c r="M206" s="265"/>
      <c r="N206" s="79"/>
    </row>
    <row r="207" spans="1:17" ht="18" x14ac:dyDescent="0.35">
      <c r="A207" s="318" t="s">
        <v>258</v>
      </c>
      <c r="B207" s="319"/>
      <c r="C207" s="319"/>
      <c r="D207" s="319"/>
      <c r="E207" s="319"/>
      <c r="F207" s="319"/>
      <c r="G207" s="319"/>
      <c r="H207" s="319"/>
      <c r="I207" s="319"/>
      <c r="J207" s="319"/>
      <c r="K207" s="319"/>
      <c r="L207" s="319"/>
      <c r="M207" s="319"/>
      <c r="N207" s="320"/>
    </row>
    <row r="208" spans="1:17" ht="31.8" x14ac:dyDescent="0.3">
      <c r="A208" s="34" t="s">
        <v>182</v>
      </c>
      <c r="B208" s="35" t="s">
        <v>21</v>
      </c>
      <c r="C208" s="35" t="s">
        <v>178</v>
      </c>
      <c r="D208" s="35" t="s">
        <v>22</v>
      </c>
      <c r="E208" s="36" t="s">
        <v>23</v>
      </c>
      <c r="F208" s="37" t="s">
        <v>181</v>
      </c>
      <c r="G208" s="36" t="s">
        <v>24</v>
      </c>
      <c r="H208" s="38" t="s">
        <v>26</v>
      </c>
      <c r="I208" s="39"/>
      <c r="J208" s="39"/>
      <c r="K208" s="39" t="s">
        <v>186</v>
      </c>
      <c r="L208" s="93" t="s">
        <v>179</v>
      </c>
      <c r="M208" s="39"/>
      <c r="N208" s="40" t="s">
        <v>180</v>
      </c>
    </row>
    <row r="209" spans="1:17" ht="34.200000000000003" customHeight="1" x14ac:dyDescent="0.3">
      <c r="A209" s="41"/>
      <c r="B209" s="42" t="s">
        <v>30</v>
      </c>
      <c r="C209" s="91" t="s">
        <v>257</v>
      </c>
      <c r="D209" s="340" t="s">
        <v>254</v>
      </c>
      <c r="E209" s="341"/>
      <c r="F209" s="342"/>
      <c r="G209" s="310" t="s">
        <v>259</v>
      </c>
      <c r="H209" s="321"/>
      <c r="I209" s="321"/>
      <c r="J209" s="311"/>
      <c r="K209" s="46">
        <f>K203-K204</f>
        <v>1648</v>
      </c>
      <c r="L209" s="83" t="s">
        <v>183</v>
      </c>
      <c r="M209" s="83"/>
      <c r="N209" s="85"/>
    </row>
    <row r="210" spans="1:17" x14ac:dyDescent="0.3">
      <c r="A210" s="41"/>
      <c r="B210" s="92"/>
      <c r="C210" s="91"/>
      <c r="D210" s="340"/>
      <c r="E210" s="341"/>
      <c r="F210" s="342"/>
      <c r="G210" s="345"/>
      <c r="H210" s="346"/>
      <c r="I210" s="346"/>
      <c r="J210" s="347"/>
      <c r="K210" s="88"/>
      <c r="L210" s="83"/>
      <c r="M210" s="83"/>
      <c r="N210" s="85"/>
    </row>
    <row r="211" spans="1:17" x14ac:dyDescent="0.3">
      <c r="A211" s="305" t="s">
        <v>250</v>
      </c>
      <c r="B211" s="305"/>
      <c r="C211" s="305"/>
      <c r="D211" s="305"/>
      <c r="E211" s="305"/>
      <c r="F211" s="305"/>
      <c r="G211" s="305"/>
      <c r="H211" s="305"/>
      <c r="I211" s="305"/>
      <c r="J211" s="305"/>
      <c r="K211" s="66">
        <f>K203</f>
        <v>359699014</v>
      </c>
      <c r="L211" s="67"/>
      <c r="M211" s="67"/>
      <c r="N211" s="67"/>
    </row>
    <row r="212" spans="1:17" ht="15" thickBot="1" x14ac:dyDescent="0.35">
      <c r="A212" s="306" t="s">
        <v>256</v>
      </c>
      <c r="B212" s="306"/>
      <c r="C212" s="306"/>
      <c r="D212" s="306"/>
      <c r="E212" s="306"/>
      <c r="F212" s="306"/>
      <c r="G212" s="306"/>
      <c r="H212" s="306"/>
      <c r="I212" s="306"/>
      <c r="J212" s="306"/>
      <c r="K212" s="68">
        <f>K204+K205</f>
        <v>359699014</v>
      </c>
      <c r="L212" s="56"/>
      <c r="M212" s="56"/>
      <c r="N212" s="56"/>
    </row>
    <row r="213" spans="1:17" s="233" customFormat="1" ht="18.600000000000001" thickBot="1" x14ac:dyDescent="0.4">
      <c r="A213" s="343" t="str">
        <f>IF(K213&lt;0,"YOUR BUDGET EXCEEDS THE AVAILABLE REVENUE.",(IF(K213=0,"CONGRATULATIONS! YOU BALANCED YOUR BUDGET.","YOUR REVENUES EXCEED EXPENDITURES.  YOU CAN ADD MORE TO THE BUDGET.")))</f>
        <v>CONGRATULATIONS! YOU BALANCED YOUR BUDGET.</v>
      </c>
      <c r="B213" s="344"/>
      <c r="C213" s="344"/>
      <c r="D213" s="344"/>
      <c r="E213" s="344"/>
      <c r="F213" s="344"/>
      <c r="G213" s="344"/>
      <c r="H213" s="344"/>
      <c r="I213" s="344"/>
      <c r="J213" s="344"/>
      <c r="K213" s="230">
        <f>K211-K212</f>
        <v>0</v>
      </c>
      <c r="L213" s="231"/>
      <c r="M213" s="231"/>
      <c r="N213" s="232"/>
      <c r="P213" s="298"/>
      <c r="Q213" s="298"/>
    </row>
    <row r="214" spans="1:17" x14ac:dyDescent="0.3">
      <c r="A214" s="79"/>
      <c r="B214" s="79"/>
      <c r="C214" s="79"/>
      <c r="D214" s="79"/>
      <c r="E214" s="79"/>
      <c r="F214" s="79"/>
      <c r="G214" s="79"/>
      <c r="H214" s="79"/>
      <c r="I214" s="79"/>
      <c r="J214" s="79"/>
      <c r="K214" s="79"/>
      <c r="L214" s="79"/>
      <c r="M214" s="79"/>
      <c r="N214" s="79"/>
    </row>
    <row r="215" spans="1:17" ht="18" x14ac:dyDescent="0.35">
      <c r="A215" s="363" t="s">
        <v>252</v>
      </c>
      <c r="B215" s="364"/>
      <c r="C215" s="364"/>
      <c r="D215" s="364"/>
      <c r="E215" s="364"/>
      <c r="F215" s="364"/>
      <c r="G215" s="364"/>
      <c r="H215" s="364"/>
      <c r="I215" s="364"/>
      <c r="J215" s="364"/>
      <c r="K215" s="364"/>
      <c r="L215" s="364"/>
      <c r="M215" s="364"/>
      <c r="N215" s="365"/>
    </row>
    <row r="216" spans="1:17" ht="36.6" customHeight="1" x14ac:dyDescent="0.3">
      <c r="A216" s="60"/>
      <c r="B216" s="61" t="s">
        <v>21</v>
      </c>
      <c r="C216" s="61" t="s">
        <v>178</v>
      </c>
      <c r="D216" s="315" t="s">
        <v>23</v>
      </c>
      <c r="E216" s="315"/>
      <c r="F216" s="315"/>
      <c r="G216" s="315" t="s">
        <v>195</v>
      </c>
      <c r="H216" s="315"/>
      <c r="I216" s="62" t="s">
        <v>236</v>
      </c>
      <c r="J216" s="62"/>
      <c r="K216" s="62" t="s">
        <v>237</v>
      </c>
      <c r="L216" s="93" t="s">
        <v>179</v>
      </c>
      <c r="M216" s="62"/>
      <c r="N216" s="63" t="s">
        <v>180</v>
      </c>
    </row>
    <row r="217" spans="1:17" ht="25.2" customHeight="1" x14ac:dyDescent="0.3">
      <c r="A217" s="41"/>
      <c r="B217" s="42" t="s">
        <v>30</v>
      </c>
      <c r="C217" s="59" t="s">
        <v>187</v>
      </c>
      <c r="D217" s="307" t="s">
        <v>239</v>
      </c>
      <c r="E217" s="308"/>
      <c r="F217" s="309"/>
      <c r="G217" s="310" t="s">
        <v>234</v>
      </c>
      <c r="H217" s="311"/>
      <c r="I217" s="64"/>
      <c r="J217" s="46"/>
      <c r="K217" s="46">
        <v>70827804</v>
      </c>
      <c r="L217" s="83" t="s">
        <v>183</v>
      </c>
      <c r="M217" s="83"/>
      <c r="N217" s="84"/>
    </row>
    <row r="218" spans="1:17" x14ac:dyDescent="0.3">
      <c r="A218" s="41"/>
      <c r="B218" s="42" t="s">
        <v>30</v>
      </c>
      <c r="C218" s="59" t="s">
        <v>187</v>
      </c>
      <c r="D218" s="307" t="s">
        <v>239</v>
      </c>
      <c r="E218" s="308"/>
      <c r="F218" s="309"/>
      <c r="G218" s="310" t="s">
        <v>246</v>
      </c>
      <c r="H218" s="311"/>
      <c r="I218" s="65">
        <f>'Tax Rates'!B19</f>
        <v>0.11378400000000002</v>
      </c>
      <c r="J218" s="47"/>
      <c r="K218" s="46">
        <f>(ROUNDUP((('Tax Rates'!$H$3/100)*I218)*0.9885,0))+(ROUNDUP((('Tax Rates'!$H$3/100)*I218)*0.0115,0))+110000</f>
        <v>308832464</v>
      </c>
      <c r="L218" s="83" t="s">
        <v>183</v>
      </c>
      <c r="M218" s="83"/>
      <c r="N218" s="84"/>
    </row>
    <row r="219" spans="1:17" x14ac:dyDescent="0.3">
      <c r="A219" s="305" t="s">
        <v>250</v>
      </c>
      <c r="B219" s="305"/>
      <c r="C219" s="305"/>
      <c r="D219" s="305"/>
      <c r="E219" s="305"/>
      <c r="F219" s="305"/>
      <c r="G219" s="305"/>
      <c r="H219" s="305"/>
      <c r="I219" s="305"/>
      <c r="J219" s="305"/>
      <c r="K219" s="66">
        <f>SUMIF($L217:$L218,"YES",$K217:$K218)</f>
        <v>379660268</v>
      </c>
      <c r="L219" s="67"/>
      <c r="M219" s="67"/>
      <c r="N219" s="67"/>
    </row>
    <row r="220" spans="1:17" ht="15" thickBot="1" x14ac:dyDescent="0.35">
      <c r="A220" s="306" t="s">
        <v>193</v>
      </c>
      <c r="B220" s="306"/>
      <c r="C220" s="306"/>
      <c r="D220" s="306"/>
      <c r="E220" s="306"/>
      <c r="F220" s="306"/>
      <c r="G220" s="306"/>
      <c r="H220" s="306"/>
      <c r="I220" s="306"/>
      <c r="J220" s="306"/>
      <c r="K220" s="68">
        <f>K196</f>
        <v>359697366</v>
      </c>
      <c r="L220" s="56"/>
      <c r="M220" s="56"/>
      <c r="N220" s="56"/>
    </row>
    <row r="221" spans="1:17" s="233" customFormat="1" ht="18.600000000000001" thickBot="1" x14ac:dyDescent="0.4">
      <c r="A221" s="343" t="str">
        <f>IF(K221&lt;0,"YOUR BUDGET EXCEEDS THE MAXIMIMUM ALLOWABLE AVAILABLE REVENUE.",(IF(K221=0,"CONGRATULATIONS! YOU BALANCED YOUR BUDGET.","YOUR REVENUES EXCEED EXPENDITURES.  YOU CAN ADD MORE TO THE BUDGET.")))</f>
        <v>YOUR REVENUES EXCEED EXPENDITURES.  YOU CAN ADD MORE TO THE BUDGET.</v>
      </c>
      <c r="B221" s="344"/>
      <c r="C221" s="344"/>
      <c r="D221" s="344"/>
      <c r="E221" s="344"/>
      <c r="F221" s="344"/>
      <c r="G221" s="344"/>
      <c r="H221" s="344"/>
      <c r="I221" s="344"/>
      <c r="J221" s="344"/>
      <c r="K221" s="230">
        <f>K219-K220</f>
        <v>19962902</v>
      </c>
      <c r="L221" s="231"/>
      <c r="M221" s="231"/>
      <c r="N221" s="232"/>
      <c r="P221" s="298"/>
      <c r="Q221" s="298"/>
    </row>
    <row r="222" spans="1:17" s="32" customFormat="1" x14ac:dyDescent="0.3">
      <c r="A222" s="80"/>
      <c r="B222" s="80"/>
      <c r="C222" s="80"/>
      <c r="D222" s="80"/>
      <c r="E222" s="80"/>
      <c r="F222" s="80"/>
      <c r="G222" s="81"/>
      <c r="H222" s="80"/>
      <c r="I222" s="82"/>
      <c r="J222" s="82"/>
      <c r="K222" s="82"/>
      <c r="L222" s="80"/>
      <c r="M222" s="80"/>
      <c r="N222" s="80"/>
      <c r="P222" s="33"/>
      <c r="Q222" s="33"/>
    </row>
    <row r="223" spans="1:17" ht="18" x14ac:dyDescent="0.35">
      <c r="A223" s="366" t="s">
        <v>251</v>
      </c>
      <c r="B223" s="367"/>
      <c r="C223" s="367"/>
      <c r="D223" s="367"/>
      <c r="E223" s="367"/>
      <c r="F223" s="367"/>
      <c r="G223" s="367"/>
      <c r="H223" s="367"/>
      <c r="I223" s="367"/>
      <c r="J223" s="367"/>
      <c r="K223" s="367"/>
      <c r="L223" s="367"/>
      <c r="M223" s="367"/>
      <c r="N223" s="368"/>
    </row>
    <row r="224" spans="1:17" ht="36.6" customHeight="1" x14ac:dyDescent="0.3">
      <c r="A224" s="60"/>
      <c r="B224" s="61" t="s">
        <v>21</v>
      </c>
      <c r="C224" s="61" t="s">
        <v>178</v>
      </c>
      <c r="D224" s="315" t="s">
        <v>23</v>
      </c>
      <c r="E224" s="315"/>
      <c r="F224" s="315"/>
      <c r="G224" s="315" t="s">
        <v>195</v>
      </c>
      <c r="H224" s="315"/>
      <c r="I224" s="62" t="s">
        <v>236</v>
      </c>
      <c r="J224" s="62"/>
      <c r="K224" s="62" t="s">
        <v>237</v>
      </c>
      <c r="L224" s="93" t="s">
        <v>179</v>
      </c>
      <c r="M224" s="62"/>
      <c r="N224" s="63" t="s">
        <v>180</v>
      </c>
    </row>
    <row r="225" spans="1:17" ht="25.2" customHeight="1" x14ac:dyDescent="0.3">
      <c r="A225" s="41"/>
      <c r="B225" s="42" t="s">
        <v>30</v>
      </c>
      <c r="C225" s="59" t="s">
        <v>187</v>
      </c>
      <c r="D225" s="307" t="s">
        <v>239</v>
      </c>
      <c r="E225" s="308"/>
      <c r="F225" s="309"/>
      <c r="G225" s="310" t="s">
        <v>234</v>
      </c>
      <c r="H225" s="311"/>
      <c r="I225" s="64"/>
      <c r="J225" s="46"/>
      <c r="K225" s="46">
        <v>70827804</v>
      </c>
      <c r="L225" s="83" t="s">
        <v>183</v>
      </c>
      <c r="M225" s="83"/>
      <c r="N225" s="84"/>
    </row>
    <row r="226" spans="1:17" x14ac:dyDescent="0.3">
      <c r="A226" s="41"/>
      <c r="B226" s="42" t="s">
        <v>30</v>
      </c>
      <c r="C226" s="59" t="s">
        <v>187</v>
      </c>
      <c r="D226" s="307" t="s">
        <v>239</v>
      </c>
      <c r="E226" s="308"/>
      <c r="F226" s="309"/>
      <c r="G226" s="310" t="s">
        <v>245</v>
      </c>
      <c r="H226" s="311"/>
      <c r="I226" s="65">
        <f>'Tax Rates'!B18</f>
        <v>0.11017200000000002</v>
      </c>
      <c r="J226" s="47"/>
      <c r="K226" s="46">
        <f>(ROUNDUP((('Tax Rates'!$H$3/100)*I226)*0.9885,0))+(ROUNDUP((('Tax Rates'!$H$3/100)*I226)*0.0115,0))+110000</f>
        <v>299032268</v>
      </c>
      <c r="L226" s="83" t="s">
        <v>183</v>
      </c>
      <c r="M226" s="83"/>
      <c r="N226" s="84"/>
    </row>
    <row r="227" spans="1:17" x14ac:dyDescent="0.3">
      <c r="A227" s="305" t="s">
        <v>250</v>
      </c>
      <c r="B227" s="305"/>
      <c r="C227" s="305"/>
      <c r="D227" s="305"/>
      <c r="E227" s="305"/>
      <c r="F227" s="305"/>
      <c r="G227" s="305"/>
      <c r="H227" s="305"/>
      <c r="I227" s="305"/>
      <c r="J227" s="305"/>
      <c r="K227" s="66">
        <f>SUMIF($L225:$L226,"YES",$K225:$K226)</f>
        <v>369860072</v>
      </c>
      <c r="L227" s="67"/>
      <c r="M227" s="67"/>
      <c r="N227" s="67"/>
    </row>
    <row r="228" spans="1:17" ht="15" thickBot="1" x14ac:dyDescent="0.35">
      <c r="A228" s="306" t="s">
        <v>193</v>
      </c>
      <c r="B228" s="306"/>
      <c r="C228" s="306"/>
      <c r="D228" s="306"/>
      <c r="E228" s="306"/>
      <c r="F228" s="306"/>
      <c r="G228" s="306"/>
      <c r="H228" s="306"/>
      <c r="I228" s="306"/>
      <c r="J228" s="306"/>
      <c r="K228" s="68">
        <f>K196</f>
        <v>359697366</v>
      </c>
      <c r="L228" s="56"/>
      <c r="M228" s="56"/>
      <c r="N228" s="56"/>
    </row>
    <row r="229" spans="1:17" s="233" customFormat="1" ht="18.600000000000001" thickBot="1" x14ac:dyDescent="0.4">
      <c r="A229" s="343" t="str">
        <f>IF(K229&lt;0,"YOUR BUDGET EXCEEDS THE VOTER APPROVAL TAX RATE AVAILABLE REVENUE.",(IF(K229=0,"CONGRATULATIONS! YOU BALANCED YOUR BUDGET.","YOUR REVENUES EXCEED EXPENDITURES.  YOU CAN ADD MORE TO THE BUDGET.")))</f>
        <v>YOUR REVENUES EXCEED EXPENDITURES.  YOU CAN ADD MORE TO THE BUDGET.</v>
      </c>
      <c r="B229" s="344"/>
      <c r="C229" s="344"/>
      <c r="D229" s="344"/>
      <c r="E229" s="344"/>
      <c r="F229" s="344"/>
      <c r="G229" s="344"/>
      <c r="H229" s="344"/>
      <c r="I229" s="344"/>
      <c r="J229" s="344"/>
      <c r="K229" s="230">
        <f>K227-K228</f>
        <v>10162706</v>
      </c>
      <c r="L229" s="231"/>
      <c r="M229" s="231"/>
      <c r="N229" s="232"/>
      <c r="P229" s="298"/>
      <c r="Q229" s="298"/>
    </row>
    <row r="230" spans="1:17" s="32" customFormat="1" x14ac:dyDescent="0.3">
      <c r="A230" s="80"/>
      <c r="B230" s="80"/>
      <c r="C230" s="80"/>
      <c r="D230" s="80"/>
      <c r="E230" s="80"/>
      <c r="F230" s="80"/>
      <c r="G230" s="81"/>
      <c r="H230" s="80"/>
      <c r="I230" s="82"/>
      <c r="J230" s="82"/>
      <c r="K230" s="82"/>
      <c r="L230" s="80"/>
      <c r="M230" s="80"/>
      <c r="N230" s="80"/>
      <c r="P230" s="33"/>
      <c r="Q230" s="33"/>
    </row>
    <row r="231" spans="1:17" ht="18" x14ac:dyDescent="0.35">
      <c r="A231" s="360" t="s">
        <v>249</v>
      </c>
      <c r="B231" s="361"/>
      <c r="C231" s="361"/>
      <c r="D231" s="361"/>
      <c r="E231" s="361"/>
      <c r="F231" s="361"/>
      <c r="G231" s="361"/>
      <c r="H231" s="361"/>
      <c r="I231" s="361"/>
      <c r="J231" s="361"/>
      <c r="K231" s="361"/>
      <c r="L231" s="361"/>
      <c r="M231" s="361"/>
      <c r="N231" s="362"/>
    </row>
    <row r="232" spans="1:17" ht="36.6" customHeight="1" x14ac:dyDescent="0.3">
      <c r="A232" s="60"/>
      <c r="B232" s="61" t="s">
        <v>21</v>
      </c>
      <c r="C232" s="61" t="s">
        <v>178</v>
      </c>
      <c r="D232" s="315" t="s">
        <v>23</v>
      </c>
      <c r="E232" s="315"/>
      <c r="F232" s="315"/>
      <c r="G232" s="315" t="s">
        <v>195</v>
      </c>
      <c r="H232" s="315"/>
      <c r="I232" s="62" t="s">
        <v>236</v>
      </c>
      <c r="J232" s="62"/>
      <c r="K232" s="62" t="s">
        <v>237</v>
      </c>
      <c r="L232" s="93" t="s">
        <v>179</v>
      </c>
      <c r="M232" s="62"/>
      <c r="N232" s="63" t="s">
        <v>180</v>
      </c>
    </row>
    <row r="233" spans="1:17" ht="25.2" customHeight="1" x14ac:dyDescent="0.3">
      <c r="A233" s="41"/>
      <c r="B233" s="42" t="s">
        <v>30</v>
      </c>
      <c r="C233" s="59" t="s">
        <v>187</v>
      </c>
      <c r="D233" s="307" t="s">
        <v>239</v>
      </c>
      <c r="E233" s="308"/>
      <c r="F233" s="309"/>
      <c r="G233" s="310" t="s">
        <v>234</v>
      </c>
      <c r="H233" s="311"/>
      <c r="I233" s="64"/>
      <c r="J233" s="46"/>
      <c r="K233" s="46">
        <v>70827804</v>
      </c>
      <c r="L233" s="83" t="s">
        <v>183</v>
      </c>
      <c r="M233" s="83"/>
      <c r="N233" s="84"/>
    </row>
    <row r="234" spans="1:17" x14ac:dyDescent="0.3">
      <c r="A234" s="41"/>
      <c r="B234" s="42" t="s">
        <v>30</v>
      </c>
      <c r="C234" s="59" t="s">
        <v>187</v>
      </c>
      <c r="D234" s="307" t="s">
        <v>239</v>
      </c>
      <c r="E234" s="308"/>
      <c r="F234" s="309"/>
      <c r="G234" s="310" t="s">
        <v>244</v>
      </c>
      <c r="H234" s="311"/>
      <c r="I234" s="65">
        <f>'Tax Rates'!B17</f>
        <v>0.10669300000000001</v>
      </c>
      <c r="J234" s="47"/>
      <c r="K234" s="46">
        <f>(ROUNDUP((('Tax Rates'!$H$3/100)*I234)*0.9885,0))+(ROUNDUP((('Tax Rates'!$H$3/100)*I234)*0.0115,0))+110000</f>
        <v>289592931</v>
      </c>
      <c r="L234" s="83" t="s">
        <v>183</v>
      </c>
      <c r="M234" s="83"/>
      <c r="N234" s="84"/>
    </row>
    <row r="235" spans="1:17" x14ac:dyDescent="0.3">
      <c r="A235" s="305" t="s">
        <v>250</v>
      </c>
      <c r="B235" s="305"/>
      <c r="C235" s="305"/>
      <c r="D235" s="305"/>
      <c r="E235" s="305"/>
      <c r="F235" s="305"/>
      <c r="G235" s="305"/>
      <c r="H235" s="305"/>
      <c r="I235" s="305"/>
      <c r="J235" s="305"/>
      <c r="K235" s="66">
        <f>SUMIF($L233:$L234,"YES",$K233:$K234)</f>
        <v>360420735</v>
      </c>
      <c r="L235" s="67"/>
      <c r="M235" s="67"/>
      <c r="N235" s="67"/>
    </row>
    <row r="236" spans="1:17" ht="15" thickBot="1" x14ac:dyDescent="0.35">
      <c r="A236" s="306" t="s">
        <v>193</v>
      </c>
      <c r="B236" s="306"/>
      <c r="C236" s="306"/>
      <c r="D236" s="306"/>
      <c r="E236" s="306"/>
      <c r="F236" s="306"/>
      <c r="G236" s="306"/>
      <c r="H236" s="306"/>
      <c r="I236" s="306"/>
      <c r="J236" s="306"/>
      <c r="K236" s="68">
        <f>K196</f>
        <v>359697366</v>
      </c>
      <c r="L236" s="56"/>
      <c r="M236" s="56"/>
      <c r="N236" s="56"/>
    </row>
    <row r="237" spans="1:17" s="233" customFormat="1" ht="18.600000000000001" thickBot="1" x14ac:dyDescent="0.4">
      <c r="A237" s="343" t="str">
        <f>IF(K237&lt;0,"YOUR BUDGET EXCEEDS THE AVAILABLE CURRENT TAX RATE REVENUE.",(IF(K237=0,"CONGRATULATIONS! YOU BALANCED YOUR BUDGET.","YOUR REVENUES EXCEED EXPENDITURES.  YOU CAN ADD MORE TO THE BUDGET.")))</f>
        <v>YOUR REVENUES EXCEED EXPENDITURES.  YOU CAN ADD MORE TO THE BUDGET.</v>
      </c>
      <c r="B237" s="344"/>
      <c r="C237" s="344"/>
      <c r="D237" s="344"/>
      <c r="E237" s="344"/>
      <c r="F237" s="344"/>
      <c r="G237" s="344"/>
      <c r="H237" s="344"/>
      <c r="I237" s="344"/>
      <c r="J237" s="344"/>
      <c r="K237" s="230">
        <f>K235-K236</f>
        <v>723369</v>
      </c>
      <c r="L237" s="231"/>
      <c r="M237" s="231"/>
      <c r="N237" s="232"/>
      <c r="P237" s="298"/>
      <c r="Q237" s="298"/>
    </row>
    <row r="238" spans="1:17" s="32" customFormat="1" x14ac:dyDescent="0.3">
      <c r="A238" s="80"/>
      <c r="B238" s="80"/>
      <c r="C238" s="80"/>
      <c r="D238" s="80"/>
      <c r="E238" s="80"/>
      <c r="F238" s="80"/>
      <c r="G238" s="81"/>
      <c r="H238" s="80"/>
      <c r="I238" s="82"/>
      <c r="J238" s="82"/>
      <c r="K238" s="82"/>
      <c r="L238" s="80"/>
      <c r="M238" s="80"/>
      <c r="N238" s="80"/>
      <c r="P238" s="33"/>
      <c r="Q238" s="33"/>
    </row>
    <row r="239" spans="1:17" ht="18" x14ac:dyDescent="0.35">
      <c r="A239" s="369" t="s">
        <v>247</v>
      </c>
      <c r="B239" s="370"/>
      <c r="C239" s="370"/>
      <c r="D239" s="370"/>
      <c r="E239" s="370"/>
      <c r="F239" s="370"/>
      <c r="G239" s="370"/>
      <c r="H239" s="370"/>
      <c r="I239" s="370"/>
      <c r="J239" s="370"/>
      <c r="K239" s="370"/>
      <c r="L239" s="370"/>
      <c r="M239" s="370"/>
      <c r="N239" s="371"/>
    </row>
    <row r="240" spans="1:17" ht="36.6" customHeight="1" x14ac:dyDescent="0.3">
      <c r="A240" s="226"/>
      <c r="B240" s="227" t="s">
        <v>21</v>
      </c>
      <c r="C240" s="227" t="s">
        <v>178</v>
      </c>
      <c r="D240" s="372" t="s">
        <v>23</v>
      </c>
      <c r="E240" s="372"/>
      <c r="F240" s="372"/>
      <c r="G240" s="372" t="s">
        <v>195</v>
      </c>
      <c r="H240" s="372"/>
      <c r="I240" s="228" t="s">
        <v>236</v>
      </c>
      <c r="J240" s="228"/>
      <c r="K240" s="228" t="s">
        <v>237</v>
      </c>
      <c r="L240" s="93" t="s">
        <v>179</v>
      </c>
      <c r="M240" s="228"/>
      <c r="N240" s="229" t="s">
        <v>180</v>
      </c>
    </row>
    <row r="241" spans="1:17" ht="25.2" customHeight="1" x14ac:dyDescent="0.3">
      <c r="A241" s="41"/>
      <c r="B241" s="42" t="s">
        <v>30</v>
      </c>
      <c r="C241" s="59" t="s">
        <v>187</v>
      </c>
      <c r="D241" s="307" t="s">
        <v>239</v>
      </c>
      <c r="E241" s="308"/>
      <c r="F241" s="309"/>
      <c r="G241" s="310" t="s">
        <v>234</v>
      </c>
      <c r="H241" s="311"/>
      <c r="I241" s="64"/>
      <c r="J241" s="46"/>
      <c r="K241" s="46">
        <v>70827804</v>
      </c>
      <c r="L241" s="83" t="s">
        <v>183</v>
      </c>
      <c r="M241" s="83"/>
      <c r="N241" s="84"/>
    </row>
    <row r="242" spans="1:17" x14ac:dyDescent="0.3">
      <c r="A242" s="41"/>
      <c r="B242" s="42" t="s">
        <v>30</v>
      </c>
      <c r="C242" s="59" t="s">
        <v>187</v>
      </c>
      <c r="D242" s="307" t="s">
        <v>239</v>
      </c>
      <c r="E242" s="308"/>
      <c r="F242" s="309"/>
      <c r="G242" s="310" t="s">
        <v>235</v>
      </c>
      <c r="H242" s="311"/>
      <c r="I242" s="65">
        <f>'Tax Rates'!B16</f>
        <v>0.105156</v>
      </c>
      <c r="J242" s="47"/>
      <c r="K242" s="46">
        <f>(ROUNDUP((('Tax Rates'!$H$3/100)*I242)*0.9885,0))+(ROUNDUP((('Tax Rates'!$H$3/100)*I242)*0.0115,0))+110000</f>
        <v>285422692</v>
      </c>
      <c r="L242" s="83" t="s">
        <v>183</v>
      </c>
      <c r="M242" s="83"/>
      <c r="N242" s="84"/>
    </row>
    <row r="243" spans="1:17" x14ac:dyDescent="0.3">
      <c r="A243" s="305" t="s">
        <v>248</v>
      </c>
      <c r="B243" s="305"/>
      <c r="C243" s="305"/>
      <c r="D243" s="305"/>
      <c r="E243" s="305"/>
      <c r="F243" s="305"/>
      <c r="G243" s="305"/>
      <c r="H243" s="305"/>
      <c r="I243" s="305"/>
      <c r="J243" s="305"/>
      <c r="K243" s="66">
        <f>SUMIF($L241:$L242,"YES",$K241:$K242)</f>
        <v>356250496</v>
      </c>
      <c r="L243" s="67"/>
      <c r="M243" s="67"/>
      <c r="N243" s="67"/>
    </row>
    <row r="244" spans="1:17" ht="15" thickBot="1" x14ac:dyDescent="0.35">
      <c r="A244" s="306" t="s">
        <v>193</v>
      </c>
      <c r="B244" s="306"/>
      <c r="C244" s="306"/>
      <c r="D244" s="306"/>
      <c r="E244" s="306"/>
      <c r="F244" s="306"/>
      <c r="G244" s="306"/>
      <c r="H244" s="306"/>
      <c r="I244" s="306"/>
      <c r="J244" s="306"/>
      <c r="K244" s="68">
        <f>K196</f>
        <v>359697366</v>
      </c>
      <c r="L244" s="56"/>
      <c r="M244" s="56"/>
      <c r="N244" s="56"/>
    </row>
    <row r="245" spans="1:17" s="233" customFormat="1" ht="18.600000000000001" thickBot="1" x14ac:dyDescent="0.4">
      <c r="A245" s="343" t="str">
        <f>IF(K245&lt;0,"YOUR BUDGET EXCEEDS THE AVAILABLE NO NEW REVENUE.",(IF(K245=0,"CONGRATULATIONS! YOU BALANCED YOUR BUDGET.","YOUR REVENUES EXCEED EXPENDITURES.  YOU CAN ADD MORE TO THE BUDGET.")))</f>
        <v>YOUR BUDGET EXCEEDS THE AVAILABLE NO NEW REVENUE.</v>
      </c>
      <c r="B245" s="344"/>
      <c r="C245" s="344"/>
      <c r="D245" s="344"/>
      <c r="E245" s="344"/>
      <c r="F245" s="344"/>
      <c r="G245" s="344"/>
      <c r="H245" s="344"/>
      <c r="I245" s="344"/>
      <c r="J245" s="344"/>
      <c r="K245" s="230">
        <f>K243-K244</f>
        <v>-3446870</v>
      </c>
      <c r="L245" s="231"/>
      <c r="M245" s="231"/>
      <c r="N245" s="232"/>
      <c r="P245" s="298"/>
      <c r="Q245" s="298"/>
    </row>
    <row r="246" spans="1:17" s="32" customFormat="1" x14ac:dyDescent="0.3">
      <c r="A246" s="80"/>
      <c r="B246" s="80"/>
      <c r="C246" s="80"/>
      <c r="D246" s="80"/>
      <c r="E246" s="80"/>
      <c r="F246" s="80"/>
      <c r="G246" s="81"/>
      <c r="H246" s="80"/>
      <c r="I246" s="82"/>
      <c r="J246" s="82"/>
      <c r="K246" s="82"/>
      <c r="L246" s="80"/>
      <c r="M246" s="80"/>
      <c r="N246" s="80"/>
      <c r="P246" s="33"/>
      <c r="Q246" s="33"/>
    </row>
    <row r="247" spans="1:17" x14ac:dyDescent="0.3">
      <c r="A247" s="79"/>
      <c r="B247" s="79"/>
      <c r="C247" s="79"/>
      <c r="D247" s="79"/>
      <c r="E247" s="79"/>
      <c r="F247" s="79"/>
      <c r="G247" s="79"/>
      <c r="H247" s="79"/>
      <c r="I247" s="79"/>
      <c r="J247" s="79"/>
      <c r="K247" s="79"/>
      <c r="L247" s="79"/>
      <c r="M247" s="79"/>
      <c r="N247" s="79"/>
    </row>
    <row r="248" spans="1:17" x14ac:dyDescent="0.3">
      <c r="A248" s="79"/>
      <c r="B248" s="79"/>
      <c r="C248" s="79"/>
      <c r="D248" s="79"/>
      <c r="E248" s="79"/>
      <c r="F248" s="79"/>
      <c r="G248" s="79"/>
      <c r="H248" s="79"/>
      <c r="I248" s="79"/>
      <c r="J248" s="79"/>
      <c r="K248" s="79"/>
      <c r="L248" s="79"/>
      <c r="M248" s="79"/>
      <c r="N248" s="79"/>
    </row>
    <row r="249" spans="1:17" x14ac:dyDescent="0.3">
      <c r="A249" s="79"/>
      <c r="B249" s="79"/>
      <c r="C249" s="79"/>
      <c r="D249" s="79"/>
      <c r="E249" s="79"/>
      <c r="F249" s="79"/>
      <c r="G249" s="79"/>
      <c r="H249" s="79"/>
      <c r="I249" s="79"/>
      <c r="J249" s="79"/>
      <c r="K249" s="79"/>
      <c r="L249" s="79"/>
      <c r="M249" s="79"/>
      <c r="N249" s="79"/>
    </row>
    <row r="250" spans="1:17" x14ac:dyDescent="0.3">
      <c r="A250" s="79"/>
      <c r="B250" s="79"/>
      <c r="C250" s="79"/>
      <c r="D250" s="79"/>
      <c r="E250" s="79"/>
      <c r="F250" s="79"/>
      <c r="G250" s="79"/>
      <c r="H250" s="79"/>
      <c r="I250" s="79"/>
      <c r="J250" s="79"/>
      <c r="K250" s="79"/>
      <c r="L250" s="79"/>
      <c r="M250" s="79"/>
      <c r="N250" s="79"/>
    </row>
    <row r="251" spans="1:17" x14ac:dyDescent="0.3">
      <c r="A251" s="79"/>
      <c r="B251" s="79"/>
      <c r="C251" s="79"/>
      <c r="D251" s="79"/>
      <c r="E251" s="79"/>
      <c r="F251" s="79"/>
      <c r="G251" s="79"/>
      <c r="H251" s="79"/>
      <c r="I251" s="79"/>
      <c r="J251" s="79"/>
      <c r="K251" s="79"/>
      <c r="L251" s="79"/>
      <c r="M251" s="79"/>
      <c r="N251" s="79"/>
    </row>
    <row r="252" spans="1:17" x14ac:dyDescent="0.3">
      <c r="A252" s="79"/>
      <c r="B252" s="79"/>
      <c r="C252" s="79"/>
      <c r="D252" s="79"/>
      <c r="E252" s="79"/>
      <c r="F252" s="79"/>
      <c r="G252" s="79"/>
      <c r="H252" s="79"/>
      <c r="I252" s="79"/>
      <c r="J252" s="79"/>
      <c r="K252" s="79"/>
      <c r="L252" s="79"/>
      <c r="M252" s="79"/>
      <c r="N252" s="79"/>
    </row>
    <row r="253" spans="1:17" x14ac:dyDescent="0.3">
      <c r="A253" s="79"/>
      <c r="B253" s="79"/>
      <c r="C253" s="79"/>
      <c r="D253" s="79"/>
      <c r="E253" s="79"/>
      <c r="F253" s="79"/>
      <c r="G253" s="79"/>
      <c r="H253" s="79"/>
      <c r="I253" s="79"/>
      <c r="J253" s="79"/>
      <c r="K253" s="79"/>
      <c r="L253" s="79"/>
      <c r="M253" s="79"/>
      <c r="N253" s="79"/>
    </row>
    <row r="254" spans="1:17" x14ac:dyDescent="0.3">
      <c r="A254" s="79"/>
      <c r="B254" s="79"/>
      <c r="C254" s="79"/>
      <c r="D254" s="79"/>
      <c r="E254" s="79"/>
      <c r="F254" s="79"/>
      <c r="G254" s="79"/>
      <c r="H254" s="79"/>
      <c r="I254" s="79"/>
      <c r="J254" s="79"/>
      <c r="K254" s="79"/>
      <c r="L254" s="79"/>
      <c r="M254" s="79"/>
      <c r="N254" s="79"/>
    </row>
    <row r="255" spans="1:17" x14ac:dyDescent="0.3">
      <c r="A255" s="79"/>
      <c r="B255" s="79"/>
      <c r="C255" s="79"/>
      <c r="D255" s="79"/>
      <c r="E255" s="79"/>
      <c r="F255" s="79"/>
      <c r="G255" s="79"/>
      <c r="H255" s="79"/>
      <c r="I255" s="79"/>
      <c r="J255" s="79"/>
      <c r="K255" s="79"/>
      <c r="L255" s="79"/>
      <c r="M255" s="79"/>
      <c r="N255" s="79"/>
    </row>
    <row r="256" spans="1:17" x14ac:dyDescent="0.3">
      <c r="A256" s="79"/>
      <c r="B256" s="79"/>
      <c r="C256" s="79"/>
      <c r="D256" s="79"/>
      <c r="E256" s="79"/>
      <c r="F256" s="79"/>
      <c r="G256" s="79"/>
      <c r="H256" s="79"/>
      <c r="I256" s="79"/>
      <c r="J256" s="79"/>
      <c r="K256" s="79"/>
      <c r="L256" s="79"/>
      <c r="M256" s="79"/>
      <c r="N256" s="79"/>
    </row>
  </sheetData>
  <autoFilter ref="A4:N64" xr:uid="{0412FBB4-EA6A-44EE-88ED-D5A6CA6E73AC}"/>
  <mergeCells count="150">
    <mergeCell ref="G194:H194"/>
    <mergeCell ref="G195:H195"/>
    <mergeCell ref="G150:H150"/>
    <mergeCell ref="G161:H161"/>
    <mergeCell ref="G187:H187"/>
    <mergeCell ref="G188:H188"/>
    <mergeCell ref="G189:H189"/>
    <mergeCell ref="G190:H190"/>
    <mergeCell ref="G191:H191"/>
    <mergeCell ref="G192:H192"/>
    <mergeCell ref="G181:H181"/>
    <mergeCell ref="G182:H182"/>
    <mergeCell ref="G183:H183"/>
    <mergeCell ref="G184:H184"/>
    <mergeCell ref="D194:F194"/>
    <mergeCell ref="D195:F195"/>
    <mergeCell ref="G157:H157"/>
    <mergeCell ref="G162:H162"/>
    <mergeCell ref="G164:H164"/>
    <mergeCell ref="G165:H165"/>
    <mergeCell ref="G166:H166"/>
    <mergeCell ref="G167:H167"/>
    <mergeCell ref="G168:H168"/>
    <mergeCell ref="D187:F187"/>
    <mergeCell ref="D188:F188"/>
    <mergeCell ref="D189:F189"/>
    <mergeCell ref="D190:F190"/>
    <mergeCell ref="D191:F191"/>
    <mergeCell ref="G169:H169"/>
    <mergeCell ref="G170:H170"/>
    <mergeCell ref="G171:H171"/>
    <mergeCell ref="G172:H172"/>
    <mergeCell ref="G173:H173"/>
    <mergeCell ref="G185:H185"/>
    <mergeCell ref="G186:H186"/>
    <mergeCell ref="G175:H175"/>
    <mergeCell ref="G176:H176"/>
    <mergeCell ref="G177:H177"/>
    <mergeCell ref="D192:F192"/>
    <mergeCell ref="D181:F181"/>
    <mergeCell ref="D182:F182"/>
    <mergeCell ref="D183:F183"/>
    <mergeCell ref="D184:F184"/>
    <mergeCell ref="D185:F185"/>
    <mergeCell ref="D186:F186"/>
    <mergeCell ref="G174:H174"/>
    <mergeCell ref="D193:F193"/>
    <mergeCell ref="G178:H178"/>
    <mergeCell ref="G179:H179"/>
    <mergeCell ref="G180:H180"/>
    <mergeCell ref="G193:H193"/>
    <mergeCell ref="D180:F180"/>
    <mergeCell ref="D178:F178"/>
    <mergeCell ref="D179:F179"/>
    <mergeCell ref="A66:N66"/>
    <mergeCell ref="A1:N1"/>
    <mergeCell ref="A149:N149"/>
    <mergeCell ref="A160:N160"/>
    <mergeCell ref="D151:F151"/>
    <mergeCell ref="D155:F155"/>
    <mergeCell ref="D156:F156"/>
    <mergeCell ref="A134:N134"/>
    <mergeCell ref="D168:F168"/>
    <mergeCell ref="D152:F152"/>
    <mergeCell ref="D157:F157"/>
    <mergeCell ref="G151:H151"/>
    <mergeCell ref="G155:H155"/>
    <mergeCell ref="G156:H156"/>
    <mergeCell ref="G152:H152"/>
    <mergeCell ref="D162:F162"/>
    <mergeCell ref="D164:F164"/>
    <mergeCell ref="D165:F165"/>
    <mergeCell ref="D166:F166"/>
    <mergeCell ref="D167:F167"/>
    <mergeCell ref="D161:F161"/>
    <mergeCell ref="A3:N3"/>
    <mergeCell ref="D163:F163"/>
    <mergeCell ref="G163:H163"/>
    <mergeCell ref="A245:J245"/>
    <mergeCell ref="A237:J237"/>
    <mergeCell ref="A223:N223"/>
    <mergeCell ref="D224:F224"/>
    <mergeCell ref="G224:H224"/>
    <mergeCell ref="D218:F218"/>
    <mergeCell ref="G218:H218"/>
    <mergeCell ref="A219:J219"/>
    <mergeCell ref="A220:J220"/>
    <mergeCell ref="A221:J221"/>
    <mergeCell ref="D232:F232"/>
    <mergeCell ref="G232:H232"/>
    <mergeCell ref="D233:F233"/>
    <mergeCell ref="G233:H233"/>
    <mergeCell ref="D234:F234"/>
    <mergeCell ref="G234:H234"/>
    <mergeCell ref="D242:F242"/>
    <mergeCell ref="G242:H242"/>
    <mergeCell ref="A239:N239"/>
    <mergeCell ref="D241:F241"/>
    <mergeCell ref="G241:H241"/>
    <mergeCell ref="D240:F240"/>
    <mergeCell ref="G240:H240"/>
    <mergeCell ref="D225:F225"/>
    <mergeCell ref="A243:J243"/>
    <mergeCell ref="A244:J244"/>
    <mergeCell ref="A231:N231"/>
    <mergeCell ref="D201:F201"/>
    <mergeCell ref="G201:H201"/>
    <mergeCell ref="D202:F202"/>
    <mergeCell ref="G202:H202"/>
    <mergeCell ref="A203:J203"/>
    <mergeCell ref="A199:N199"/>
    <mergeCell ref="D200:F200"/>
    <mergeCell ref="G200:H200"/>
    <mergeCell ref="A215:N215"/>
    <mergeCell ref="D226:F226"/>
    <mergeCell ref="G226:H226"/>
    <mergeCell ref="A227:J227"/>
    <mergeCell ref="A228:J228"/>
    <mergeCell ref="A229:J229"/>
    <mergeCell ref="D210:F210"/>
    <mergeCell ref="A204:J204"/>
    <mergeCell ref="A205:J205"/>
    <mergeCell ref="A235:J235"/>
    <mergeCell ref="A236:J236"/>
    <mergeCell ref="A207:N207"/>
    <mergeCell ref="D217:F217"/>
    <mergeCell ref="D153:F153"/>
    <mergeCell ref="G153:H153"/>
    <mergeCell ref="D154:F154"/>
    <mergeCell ref="G154:H154"/>
    <mergeCell ref="N162:N166"/>
    <mergeCell ref="G225:H225"/>
    <mergeCell ref="D209:F209"/>
    <mergeCell ref="A212:J212"/>
    <mergeCell ref="A211:J211"/>
    <mergeCell ref="A213:J213"/>
    <mergeCell ref="G209:J209"/>
    <mergeCell ref="G210:J210"/>
    <mergeCell ref="D216:F216"/>
    <mergeCell ref="G216:H216"/>
    <mergeCell ref="G217:H217"/>
    <mergeCell ref="D169:F169"/>
    <mergeCell ref="D170:F170"/>
    <mergeCell ref="D171:F171"/>
    <mergeCell ref="D172:F172"/>
    <mergeCell ref="D173:F173"/>
    <mergeCell ref="D174:F174"/>
    <mergeCell ref="D175:F175"/>
    <mergeCell ref="D176:F176"/>
    <mergeCell ref="D177:F177"/>
  </mergeCells>
  <dataValidations count="2">
    <dataValidation type="list" allowBlank="1" showInputMessage="1" showErrorMessage="1" promptTitle="Add to Recommended Budget?" prompt="Enter &quot;Yes&quot; to add to Recommended Budget. " sqref="L5:L63 L151:M157 L136:L146 L217:M218 L225:M226 L233:M234 L241:M242 L209:M210 L201:M202 L162:L195 L68:L131" xr:uid="{E3141264-1FC0-4BF9-81F3-E1092687770A}">
      <formula1>$P$1:$P$2</formula1>
    </dataValidation>
    <dataValidation type="list" allowBlank="1" showInputMessage="1" showErrorMessage="1" promptTitle="Funding for one-time expenses?" prompt="Enter &quot;FY 26&quot; to fund one-times with FY 2026 Savings." sqref="M162:M195 M5:M63 M136:M146 M68:M131" xr:uid="{4E9AA0AE-7E9B-42FE-BDFE-194547EB397B}">
      <formula1>$Q$1:$Q$2</formula1>
    </dataValidation>
  </dataValidations>
  <printOptions horizontalCentered="1"/>
  <pageMargins left="0.25" right="0.25" top="0.75" bottom="0.75" header="0.3" footer="0.3"/>
  <pageSetup scale="57" fitToHeight="0" orientation="landscape" r:id="rId1"/>
  <headerFooter>
    <oddHeader>&amp;C&amp;14COLLIN COUNTY - FY 2027 GENERAL FUND BUILD-YOUR-OWN-BUDGET</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D6E83-6751-4DD2-B914-196F2D4E5CF3}">
  <sheetPr>
    <tabColor theme="6" tint="0.39997558519241921"/>
    <pageSetUpPr fitToPage="1"/>
  </sheetPr>
  <dimension ref="A1:P94"/>
  <sheetViews>
    <sheetView topLeftCell="C1" zoomScaleNormal="100" workbookViewId="0">
      <pane ySplit="2" topLeftCell="A3" activePane="bottomLeft" state="frozen"/>
      <selection pane="bottomLeft" activeCell="M5" sqref="M5"/>
    </sheetView>
  </sheetViews>
  <sheetFormatPr defaultColWidth="8.88671875" defaultRowHeight="14.4" x14ac:dyDescent="0.3"/>
  <cols>
    <col min="1" max="1" width="6" style="30" bestFit="1" customWidth="1"/>
    <col min="2" max="2" width="5" style="30" bestFit="1" customWidth="1"/>
    <col min="3" max="3" width="16"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5.6640625" style="30" customWidth="1"/>
    <col min="10" max="10" width="14.6640625" style="30" customWidth="1"/>
    <col min="11" max="11" width="15.44140625" style="30" customWidth="1"/>
    <col min="12" max="12" width="9.109375" style="30" bestFit="1" customWidth="1"/>
    <col min="13" max="13" width="31.6640625" style="30" customWidth="1"/>
    <col min="14" max="14" width="8.88671875" style="30"/>
    <col min="15" max="15" width="8.88671875" style="31"/>
    <col min="16" max="16384" width="8.88671875" style="30"/>
  </cols>
  <sheetData>
    <row r="1" spans="1:16" ht="18" x14ac:dyDescent="0.35">
      <c r="A1" s="373" t="s">
        <v>284</v>
      </c>
      <c r="B1" s="374"/>
      <c r="C1" s="374"/>
      <c r="D1" s="374"/>
      <c r="E1" s="374"/>
      <c r="F1" s="374"/>
      <c r="G1" s="374"/>
      <c r="H1" s="374"/>
      <c r="I1" s="374"/>
      <c r="J1" s="374"/>
      <c r="K1" s="374"/>
      <c r="L1" s="374"/>
      <c r="M1" s="375"/>
      <c r="O1" s="31" t="s">
        <v>183</v>
      </c>
      <c r="P1" s="31" t="s">
        <v>183</v>
      </c>
    </row>
    <row r="2" spans="1:16" s="32" customFormat="1" ht="6" customHeight="1" x14ac:dyDescent="0.3">
      <c r="A2" s="74"/>
      <c r="B2" s="74"/>
      <c r="C2" s="74"/>
      <c r="D2" s="74"/>
      <c r="E2" s="75"/>
      <c r="F2" s="76"/>
      <c r="G2" s="75"/>
      <c r="H2" s="77"/>
      <c r="I2" s="78"/>
      <c r="J2" s="78"/>
      <c r="K2" s="78"/>
      <c r="L2" s="78"/>
      <c r="M2" s="78"/>
      <c r="O2" s="33" t="s">
        <v>232</v>
      </c>
      <c r="P2" s="33" t="s">
        <v>232</v>
      </c>
    </row>
    <row r="3" spans="1:16" ht="18" x14ac:dyDescent="0.35">
      <c r="A3" s="406" t="s">
        <v>491</v>
      </c>
      <c r="B3" s="407"/>
      <c r="C3" s="407"/>
      <c r="D3" s="407"/>
      <c r="E3" s="407"/>
      <c r="F3" s="407"/>
      <c r="G3" s="407"/>
      <c r="H3" s="407"/>
      <c r="I3" s="407"/>
      <c r="J3" s="407"/>
      <c r="K3" s="407"/>
      <c r="L3" s="407"/>
      <c r="M3" s="408"/>
    </row>
    <row r="4" spans="1:16" ht="31.8" x14ac:dyDescent="0.3">
      <c r="A4" s="138" t="s">
        <v>182</v>
      </c>
      <c r="B4" s="139" t="s">
        <v>21</v>
      </c>
      <c r="C4" s="139" t="s">
        <v>178</v>
      </c>
      <c r="D4" s="139" t="s">
        <v>22</v>
      </c>
      <c r="E4" s="140" t="s">
        <v>23</v>
      </c>
      <c r="F4" s="141" t="s">
        <v>181</v>
      </c>
      <c r="G4" s="140" t="s">
        <v>24</v>
      </c>
      <c r="H4" s="142" t="s">
        <v>26</v>
      </c>
      <c r="I4" s="143" t="s">
        <v>488</v>
      </c>
      <c r="J4" s="143" t="s">
        <v>489</v>
      </c>
      <c r="K4" s="143" t="s">
        <v>490</v>
      </c>
      <c r="L4" s="93" t="s">
        <v>179</v>
      </c>
      <c r="M4" s="144" t="s">
        <v>180</v>
      </c>
    </row>
    <row r="5" spans="1:16" x14ac:dyDescent="0.3">
      <c r="A5" s="41"/>
      <c r="B5" s="42" t="s">
        <v>92</v>
      </c>
      <c r="C5" s="43" t="s">
        <v>385</v>
      </c>
      <c r="D5" s="43"/>
      <c r="E5" s="44" t="s">
        <v>466</v>
      </c>
      <c r="F5" s="43">
        <v>100</v>
      </c>
      <c r="G5" s="44" t="s">
        <v>461</v>
      </c>
      <c r="H5" s="45" t="s">
        <v>34</v>
      </c>
      <c r="I5" s="46">
        <v>0</v>
      </c>
      <c r="J5" s="47">
        <v>0</v>
      </c>
      <c r="K5" s="46">
        <f t="shared" ref="K5:K11" si="0">I5+J5</f>
        <v>0</v>
      </c>
      <c r="L5" s="45" t="s">
        <v>183</v>
      </c>
      <c r="M5" s="48"/>
      <c r="O5" s="31" t="s">
        <v>345</v>
      </c>
    </row>
    <row r="6" spans="1:16" x14ac:dyDescent="0.3">
      <c r="A6" s="41"/>
      <c r="B6" s="42" t="s">
        <v>92</v>
      </c>
      <c r="C6" s="43" t="s">
        <v>386</v>
      </c>
      <c r="D6" s="43"/>
      <c r="E6" s="44" t="s">
        <v>403</v>
      </c>
      <c r="F6" s="43">
        <v>1</v>
      </c>
      <c r="G6" s="44" t="s">
        <v>467</v>
      </c>
      <c r="H6" s="45" t="s">
        <v>34</v>
      </c>
      <c r="I6" s="46">
        <v>0</v>
      </c>
      <c r="J6" s="47">
        <v>40000</v>
      </c>
      <c r="K6" s="46">
        <f t="shared" si="0"/>
        <v>40000</v>
      </c>
      <c r="L6" s="45" t="s">
        <v>183</v>
      </c>
      <c r="M6" s="128" t="s">
        <v>510</v>
      </c>
      <c r="O6" s="31" t="s">
        <v>345</v>
      </c>
    </row>
    <row r="7" spans="1:16" ht="43.2" x14ac:dyDescent="0.3">
      <c r="A7" s="41"/>
      <c r="B7" s="42" t="s">
        <v>92</v>
      </c>
      <c r="C7" s="43" t="s">
        <v>93</v>
      </c>
      <c r="D7" s="43"/>
      <c r="E7" s="44" t="s">
        <v>94</v>
      </c>
      <c r="F7" s="43">
        <v>5</v>
      </c>
      <c r="G7" s="44" t="s">
        <v>468</v>
      </c>
      <c r="H7" s="45" t="s">
        <v>34</v>
      </c>
      <c r="I7" s="46">
        <v>96000</v>
      </c>
      <c r="J7" s="47">
        <v>0</v>
      </c>
      <c r="K7" s="46">
        <f t="shared" si="0"/>
        <v>96000</v>
      </c>
      <c r="L7" s="45" t="s">
        <v>183</v>
      </c>
      <c r="M7" s="148" t="s">
        <v>512</v>
      </c>
    </row>
    <row r="8" spans="1:16" x14ac:dyDescent="0.3">
      <c r="A8" s="41"/>
      <c r="B8" s="42" t="s">
        <v>92</v>
      </c>
      <c r="C8" s="43" t="s">
        <v>93</v>
      </c>
      <c r="D8" s="43"/>
      <c r="E8" s="44" t="s">
        <v>94</v>
      </c>
      <c r="F8" s="43">
        <v>100</v>
      </c>
      <c r="G8" s="44" t="s">
        <v>469</v>
      </c>
      <c r="H8" s="45" t="s">
        <v>34</v>
      </c>
      <c r="I8" s="46">
        <v>0</v>
      </c>
      <c r="J8" s="47">
        <v>26600</v>
      </c>
      <c r="K8" s="46">
        <f t="shared" si="0"/>
        <v>26600</v>
      </c>
      <c r="L8" s="45" t="s">
        <v>183</v>
      </c>
      <c r="M8" s="128" t="s">
        <v>511</v>
      </c>
    </row>
    <row r="9" spans="1:16" ht="100.8" x14ac:dyDescent="0.3">
      <c r="A9" s="41"/>
      <c r="B9" s="42" t="s">
        <v>92</v>
      </c>
      <c r="C9" s="43" t="s">
        <v>387</v>
      </c>
      <c r="D9" s="43"/>
      <c r="E9" s="44" t="s">
        <v>94</v>
      </c>
      <c r="F9" s="43">
        <v>1</v>
      </c>
      <c r="G9" s="44" t="s">
        <v>470</v>
      </c>
      <c r="H9" s="45" t="s">
        <v>34</v>
      </c>
      <c r="I9" s="46">
        <v>0</v>
      </c>
      <c r="J9" s="47">
        <v>39000</v>
      </c>
      <c r="K9" s="46">
        <f t="shared" si="0"/>
        <v>39000</v>
      </c>
      <c r="L9" s="45" t="s">
        <v>183</v>
      </c>
      <c r="M9" s="128" t="s">
        <v>502</v>
      </c>
    </row>
    <row r="10" spans="1:16" ht="100.8" x14ac:dyDescent="0.3">
      <c r="A10" s="41"/>
      <c r="B10" s="42" t="s">
        <v>92</v>
      </c>
      <c r="C10" s="43" t="s">
        <v>387</v>
      </c>
      <c r="D10" s="43"/>
      <c r="E10" s="44" t="s">
        <v>94</v>
      </c>
      <c r="F10" s="43">
        <v>2</v>
      </c>
      <c r="G10" s="44" t="s">
        <v>425</v>
      </c>
      <c r="H10" s="45" t="s">
        <v>34</v>
      </c>
      <c r="I10" s="46">
        <v>0</v>
      </c>
      <c r="J10" s="47">
        <v>0</v>
      </c>
      <c r="K10" s="46">
        <f t="shared" si="0"/>
        <v>0</v>
      </c>
      <c r="L10" s="45" t="s">
        <v>183</v>
      </c>
      <c r="M10" s="128" t="s">
        <v>502</v>
      </c>
      <c r="O10" s="31" t="s">
        <v>344</v>
      </c>
    </row>
    <row r="11" spans="1:16" ht="100.8" x14ac:dyDescent="0.3">
      <c r="A11" s="41"/>
      <c r="B11" s="42" t="s">
        <v>92</v>
      </c>
      <c r="C11" s="43" t="s">
        <v>387</v>
      </c>
      <c r="D11" s="43"/>
      <c r="E11" s="44" t="s">
        <v>94</v>
      </c>
      <c r="F11" s="43">
        <v>3</v>
      </c>
      <c r="G11" s="44" t="s">
        <v>471</v>
      </c>
      <c r="H11" s="45" t="s">
        <v>34</v>
      </c>
      <c r="I11" s="46">
        <v>0</v>
      </c>
      <c r="J11" s="47">
        <v>423000</v>
      </c>
      <c r="K11" s="46">
        <f t="shared" si="0"/>
        <v>423000</v>
      </c>
      <c r="L11" s="45" t="s">
        <v>183</v>
      </c>
      <c r="M11" s="128" t="s">
        <v>502</v>
      </c>
      <c r="O11" s="31" t="s">
        <v>344</v>
      </c>
    </row>
    <row r="12" spans="1:16" x14ac:dyDescent="0.3">
      <c r="A12" s="145"/>
      <c r="B12" s="145"/>
      <c r="C12" s="145"/>
      <c r="D12" s="145"/>
      <c r="E12" s="145"/>
      <c r="F12" s="145"/>
      <c r="G12" s="146" t="s">
        <v>513</v>
      </c>
      <c r="H12" s="145"/>
      <c r="I12" s="147">
        <f>SUMIF($L5:$L11,"NO",$I5:$I11)</f>
        <v>0</v>
      </c>
      <c r="J12" s="147">
        <f>SUMIF($L5:$L11,"NO",$J5:$J11)</f>
        <v>0</v>
      </c>
      <c r="K12" s="147">
        <f>SUMIF($L5:$L11,"NO",$K5:$K11)</f>
        <v>0</v>
      </c>
      <c r="L12" s="145"/>
      <c r="M12" s="145"/>
    </row>
    <row r="13" spans="1:16" x14ac:dyDescent="0.3">
      <c r="A13" s="79"/>
      <c r="B13" s="79"/>
      <c r="C13" s="79"/>
      <c r="D13" s="79"/>
      <c r="E13" s="79"/>
      <c r="F13" s="79"/>
      <c r="G13" s="79"/>
      <c r="H13" s="79"/>
      <c r="I13" s="79"/>
      <c r="J13" s="79"/>
      <c r="K13" s="79"/>
      <c r="L13" s="79"/>
      <c r="M13" s="79"/>
    </row>
    <row r="14" spans="1:16" ht="18" x14ac:dyDescent="0.35">
      <c r="A14" s="322" t="s">
        <v>272</v>
      </c>
      <c r="B14" s="323"/>
      <c r="C14" s="323"/>
      <c r="D14" s="323"/>
      <c r="E14" s="323"/>
      <c r="F14" s="323"/>
      <c r="G14" s="323"/>
      <c r="H14" s="323"/>
      <c r="I14" s="323"/>
      <c r="J14" s="323"/>
      <c r="K14" s="323"/>
      <c r="L14" s="323"/>
      <c r="M14" s="324"/>
    </row>
    <row r="15" spans="1:16" ht="31.8" x14ac:dyDescent="0.3">
      <c r="A15" s="34" t="s">
        <v>182</v>
      </c>
      <c r="B15" s="35" t="s">
        <v>21</v>
      </c>
      <c r="C15" s="35" t="s">
        <v>178</v>
      </c>
      <c r="D15" s="35" t="s">
        <v>22</v>
      </c>
      <c r="E15" s="36" t="s">
        <v>23</v>
      </c>
      <c r="F15" s="37" t="s">
        <v>181</v>
      </c>
      <c r="G15" s="36" t="s">
        <v>24</v>
      </c>
      <c r="H15" s="38" t="s">
        <v>26</v>
      </c>
      <c r="I15" s="39" t="s">
        <v>27</v>
      </c>
      <c r="J15" s="39" t="s">
        <v>28</v>
      </c>
      <c r="K15" s="39" t="s">
        <v>29</v>
      </c>
      <c r="L15" s="93" t="s">
        <v>179</v>
      </c>
      <c r="M15" s="40" t="s">
        <v>180</v>
      </c>
    </row>
    <row r="16" spans="1:16" x14ac:dyDescent="0.3">
      <c r="A16" s="41">
        <v>19</v>
      </c>
      <c r="B16" s="42" t="s">
        <v>92</v>
      </c>
      <c r="C16" s="43" t="s">
        <v>93</v>
      </c>
      <c r="D16" s="43">
        <v>3</v>
      </c>
      <c r="E16" s="44" t="s">
        <v>94</v>
      </c>
      <c r="F16" s="43">
        <v>2</v>
      </c>
      <c r="G16" s="44" t="s">
        <v>95</v>
      </c>
      <c r="H16" s="45" t="s">
        <v>34</v>
      </c>
      <c r="I16" s="46">
        <v>8616</v>
      </c>
      <c r="J16" s="47">
        <v>80425</v>
      </c>
      <c r="K16" s="46">
        <f t="shared" ref="K16:K19" si="1">I16+J16</f>
        <v>89041</v>
      </c>
      <c r="L16" s="83"/>
      <c r="M16" s="84"/>
      <c r="O16" s="31" t="s">
        <v>345</v>
      </c>
    </row>
    <row r="17" spans="1:15" x14ac:dyDescent="0.3">
      <c r="A17" s="41">
        <v>21</v>
      </c>
      <c r="B17" s="42" t="s">
        <v>92</v>
      </c>
      <c r="C17" s="43" t="s">
        <v>93</v>
      </c>
      <c r="D17" s="43">
        <v>3</v>
      </c>
      <c r="E17" s="44" t="s">
        <v>94</v>
      </c>
      <c r="F17" s="43">
        <v>9</v>
      </c>
      <c r="G17" s="48" t="s">
        <v>119</v>
      </c>
      <c r="H17" s="45" t="s">
        <v>34</v>
      </c>
      <c r="I17" s="46">
        <v>0</v>
      </c>
      <c r="J17" s="47">
        <v>10000</v>
      </c>
      <c r="K17" s="46">
        <f t="shared" si="1"/>
        <v>10000</v>
      </c>
      <c r="L17" s="83"/>
      <c r="M17" s="85"/>
      <c r="O17" s="31" t="s">
        <v>345</v>
      </c>
    </row>
    <row r="18" spans="1:15" x14ac:dyDescent="0.3">
      <c r="A18" s="41">
        <v>20</v>
      </c>
      <c r="B18" s="42" t="s">
        <v>92</v>
      </c>
      <c r="C18" s="43" t="s">
        <v>93</v>
      </c>
      <c r="D18" s="43">
        <v>5</v>
      </c>
      <c r="E18" s="44" t="s">
        <v>94</v>
      </c>
      <c r="F18" s="43">
        <v>10</v>
      </c>
      <c r="G18" s="48" t="s">
        <v>158</v>
      </c>
      <c r="H18" s="45" t="s">
        <v>34</v>
      </c>
      <c r="I18" s="46">
        <v>25702</v>
      </c>
      <c r="J18" s="47">
        <v>13696</v>
      </c>
      <c r="K18" s="46">
        <f t="shared" si="1"/>
        <v>39398</v>
      </c>
      <c r="L18" s="83"/>
      <c r="M18" s="85"/>
      <c r="O18" s="31" t="s">
        <v>344</v>
      </c>
    </row>
    <row r="19" spans="1:15" x14ac:dyDescent="0.3">
      <c r="A19" s="41">
        <v>59</v>
      </c>
      <c r="B19" s="42" t="s">
        <v>92</v>
      </c>
      <c r="C19" s="43" t="s">
        <v>93</v>
      </c>
      <c r="D19" s="43">
        <v>7</v>
      </c>
      <c r="E19" s="44" t="s">
        <v>94</v>
      </c>
      <c r="F19" s="43">
        <v>7</v>
      </c>
      <c r="G19" s="48" t="s">
        <v>176</v>
      </c>
      <c r="H19" s="45" t="s">
        <v>34</v>
      </c>
      <c r="I19" s="46">
        <v>0</v>
      </c>
      <c r="J19" s="47">
        <v>200000</v>
      </c>
      <c r="K19" s="46">
        <f t="shared" si="1"/>
        <v>200000</v>
      </c>
      <c r="L19" s="83"/>
      <c r="M19" s="85"/>
      <c r="O19" s="31" t="s">
        <v>344</v>
      </c>
    </row>
    <row r="20" spans="1:15" x14ac:dyDescent="0.3">
      <c r="A20" s="56"/>
      <c r="B20" s="56"/>
      <c r="C20" s="56"/>
      <c r="D20" s="56"/>
      <c r="E20" s="56"/>
      <c r="F20" s="56"/>
      <c r="G20" s="57" t="s">
        <v>191</v>
      </c>
      <c r="H20" s="56"/>
      <c r="I20" s="58">
        <f>SUMIF($L16:$L19,"YES",$I16:$I19)</f>
        <v>0</v>
      </c>
      <c r="J20" s="58">
        <f>SUMIF($L16:$L19,"YES",$J16:$J19)</f>
        <v>0</v>
      </c>
      <c r="K20" s="58">
        <f>SUMIF($L16:$L19,"YES",$K16:$K19)</f>
        <v>0</v>
      </c>
      <c r="L20" s="56"/>
      <c r="M20" s="56"/>
    </row>
    <row r="21" spans="1:15" x14ac:dyDescent="0.3">
      <c r="A21" s="79"/>
      <c r="B21" s="79"/>
      <c r="C21" s="79"/>
      <c r="D21" s="79"/>
      <c r="E21" s="79"/>
      <c r="F21" s="79"/>
      <c r="G21" s="79"/>
      <c r="H21" s="79"/>
      <c r="I21" s="79"/>
      <c r="J21" s="79"/>
      <c r="K21" s="79"/>
      <c r="L21" s="79"/>
      <c r="M21" s="79"/>
    </row>
    <row r="22" spans="1:15" ht="18" x14ac:dyDescent="0.35">
      <c r="A22" s="322" t="s">
        <v>273</v>
      </c>
      <c r="B22" s="323"/>
      <c r="C22" s="323"/>
      <c r="D22" s="323"/>
      <c r="E22" s="323"/>
      <c r="F22" s="323"/>
      <c r="G22" s="323"/>
      <c r="H22" s="323"/>
      <c r="I22" s="323"/>
      <c r="J22" s="323"/>
      <c r="K22" s="323"/>
      <c r="L22" s="323"/>
      <c r="M22" s="324"/>
    </row>
    <row r="23" spans="1:15" ht="28.2" thickBot="1" x14ac:dyDescent="0.35">
      <c r="A23" s="34"/>
      <c r="B23" s="35" t="s">
        <v>21</v>
      </c>
      <c r="C23" s="152" t="s">
        <v>178</v>
      </c>
      <c r="D23" s="152"/>
      <c r="E23" s="153"/>
      <c r="F23" s="154"/>
      <c r="G23" s="405" t="s">
        <v>195</v>
      </c>
      <c r="H23" s="405"/>
      <c r="I23" s="155" t="s">
        <v>184</v>
      </c>
      <c r="J23" s="155" t="s">
        <v>185</v>
      </c>
      <c r="K23" s="155" t="s">
        <v>186</v>
      </c>
      <c r="L23" s="156" t="s">
        <v>179</v>
      </c>
      <c r="M23" s="157" t="s">
        <v>180</v>
      </c>
    </row>
    <row r="24" spans="1:15" ht="14.4" customHeight="1" x14ac:dyDescent="0.3">
      <c r="A24" s="52"/>
      <c r="B24" s="252" t="s">
        <v>92</v>
      </c>
      <c r="C24" s="256" t="s">
        <v>187</v>
      </c>
      <c r="D24" s="376" t="s">
        <v>264</v>
      </c>
      <c r="E24" s="377"/>
      <c r="F24" s="378"/>
      <c r="G24" s="388" t="s">
        <v>190</v>
      </c>
      <c r="H24" s="389"/>
      <c r="I24" s="183">
        <v>0</v>
      </c>
      <c r="J24" s="184">
        <v>248763</v>
      </c>
      <c r="K24" s="183">
        <f t="shared" ref="K24:K28" si="2">I24+J24</f>
        <v>248763</v>
      </c>
      <c r="L24" s="185"/>
      <c r="M24" s="186"/>
    </row>
    <row r="25" spans="1:15" ht="15" thickBot="1" x14ac:dyDescent="0.35">
      <c r="A25" s="41"/>
      <c r="B25" s="252"/>
      <c r="C25" s="257" t="s">
        <v>187</v>
      </c>
      <c r="D25" s="385" t="s">
        <v>264</v>
      </c>
      <c r="E25" s="386"/>
      <c r="F25" s="387"/>
      <c r="G25" s="392" t="s">
        <v>189</v>
      </c>
      <c r="H25" s="393"/>
      <c r="I25" s="190"/>
      <c r="J25" s="191">
        <v>191574</v>
      </c>
      <c r="K25" s="190"/>
      <c r="L25" s="192"/>
      <c r="M25" s="258"/>
    </row>
    <row r="26" spans="1:15" x14ac:dyDescent="0.3">
      <c r="A26" s="41"/>
      <c r="B26" s="252" t="s">
        <v>92</v>
      </c>
      <c r="C26" s="260" t="s">
        <v>187</v>
      </c>
      <c r="D26" s="327" t="s">
        <v>264</v>
      </c>
      <c r="E26" s="328"/>
      <c r="F26" s="329"/>
      <c r="G26" s="330" t="s">
        <v>537</v>
      </c>
      <c r="H26" s="331"/>
      <c r="I26" s="169">
        <v>0</v>
      </c>
      <c r="J26" s="170">
        <v>172837</v>
      </c>
      <c r="K26" s="169">
        <f t="shared" si="2"/>
        <v>172837</v>
      </c>
      <c r="L26" s="171"/>
      <c r="M26" s="261"/>
      <c r="O26" s="31" t="s">
        <v>345</v>
      </c>
    </row>
    <row r="27" spans="1:15" ht="15" thickBot="1" x14ac:dyDescent="0.35">
      <c r="A27" s="41"/>
      <c r="B27" s="252"/>
      <c r="C27" s="262" t="s">
        <v>187</v>
      </c>
      <c r="D27" s="332" t="s">
        <v>264</v>
      </c>
      <c r="E27" s="333"/>
      <c r="F27" s="334"/>
      <c r="G27" s="335" t="s">
        <v>189</v>
      </c>
      <c r="H27" s="336"/>
      <c r="I27" s="176"/>
      <c r="J27" s="177">
        <v>189850</v>
      </c>
      <c r="K27" s="176">
        <f t="shared" si="2"/>
        <v>189850</v>
      </c>
      <c r="L27" s="178"/>
      <c r="M27" s="179"/>
      <c r="O27" s="31" t="s">
        <v>345</v>
      </c>
    </row>
    <row r="28" spans="1:15" x14ac:dyDescent="0.3">
      <c r="A28" s="41"/>
      <c r="B28" s="42"/>
      <c r="C28" s="259"/>
      <c r="D28" s="426"/>
      <c r="E28" s="380"/>
      <c r="F28" s="381"/>
      <c r="G28" s="390"/>
      <c r="H28" s="391"/>
      <c r="I28" s="161"/>
      <c r="J28" s="162"/>
      <c r="K28" s="161">
        <f t="shared" si="2"/>
        <v>0</v>
      </c>
      <c r="L28" s="163"/>
      <c r="M28" s="164"/>
    </row>
    <row r="29" spans="1:15" x14ac:dyDescent="0.3">
      <c r="A29" s="56"/>
      <c r="B29" s="56"/>
      <c r="C29" s="56"/>
      <c r="D29" s="56"/>
      <c r="E29" s="56"/>
      <c r="F29" s="56"/>
      <c r="G29" s="57" t="s">
        <v>192</v>
      </c>
      <c r="H29" s="56"/>
      <c r="I29" s="58">
        <f>SUMIF($L24:$L28,"YES",$I24:$I28)</f>
        <v>0</v>
      </c>
      <c r="J29" s="58">
        <f>SUMIF($L24:$L28,"YES",$J24:$J28)</f>
        <v>0</v>
      </c>
      <c r="K29" s="58">
        <f>SUMIF($L24:$L28,"YES",$K24:$K28)</f>
        <v>0</v>
      </c>
      <c r="L29" s="56"/>
      <c r="M29" s="56"/>
    </row>
    <row r="30" spans="1:15" x14ac:dyDescent="0.3">
      <c r="A30" s="79"/>
      <c r="B30" s="79"/>
      <c r="C30" s="79"/>
      <c r="D30" s="79"/>
      <c r="E30" s="79"/>
      <c r="F30" s="79"/>
      <c r="G30" s="79"/>
      <c r="H30" s="79"/>
      <c r="I30" s="79"/>
      <c r="J30" s="79"/>
      <c r="K30" s="79"/>
      <c r="L30" s="79"/>
      <c r="M30" s="79"/>
    </row>
    <row r="31" spans="1:15" ht="18" x14ac:dyDescent="0.35">
      <c r="A31" s="322" t="s">
        <v>298</v>
      </c>
      <c r="B31" s="323"/>
      <c r="C31" s="323"/>
      <c r="D31" s="323"/>
      <c r="E31" s="323"/>
      <c r="F31" s="323"/>
      <c r="G31" s="323"/>
      <c r="H31" s="323"/>
      <c r="I31" s="323"/>
      <c r="J31" s="323"/>
      <c r="K31" s="323"/>
      <c r="L31" s="323"/>
      <c r="M31" s="324"/>
    </row>
    <row r="32" spans="1:15" ht="28.2" thickBot="1" x14ac:dyDescent="0.35">
      <c r="A32" s="34"/>
      <c r="B32" s="35" t="s">
        <v>21</v>
      </c>
      <c r="C32" s="152" t="s">
        <v>178</v>
      </c>
      <c r="D32" s="405" t="s">
        <v>23</v>
      </c>
      <c r="E32" s="405"/>
      <c r="F32" s="405"/>
      <c r="G32" s="405" t="s">
        <v>195</v>
      </c>
      <c r="H32" s="405"/>
      <c r="I32" s="155" t="s">
        <v>184</v>
      </c>
      <c r="J32" s="155" t="s">
        <v>185</v>
      </c>
      <c r="K32" s="155" t="s">
        <v>186</v>
      </c>
      <c r="L32" s="156" t="s">
        <v>179</v>
      </c>
      <c r="M32" s="157" t="s">
        <v>180</v>
      </c>
    </row>
    <row r="33" spans="1:13" x14ac:dyDescent="0.3">
      <c r="A33" s="52"/>
      <c r="B33" s="252" t="s">
        <v>92</v>
      </c>
      <c r="C33" s="253" t="s">
        <v>187</v>
      </c>
      <c r="D33" s="394" t="s">
        <v>264</v>
      </c>
      <c r="E33" s="395"/>
      <c r="F33" s="396"/>
      <c r="G33" s="412" t="s">
        <v>194</v>
      </c>
      <c r="H33" s="413"/>
      <c r="I33" s="237"/>
      <c r="J33" s="238"/>
      <c r="K33" s="237">
        <v>36686956</v>
      </c>
      <c r="L33" s="239" t="s">
        <v>183</v>
      </c>
      <c r="M33" s="337" t="s">
        <v>543</v>
      </c>
    </row>
    <row r="34" spans="1:13" x14ac:dyDescent="0.3">
      <c r="A34" s="41"/>
      <c r="B34" s="252" t="s">
        <v>92</v>
      </c>
      <c r="C34" s="254" t="s">
        <v>187</v>
      </c>
      <c r="D34" s="397" t="s">
        <v>264</v>
      </c>
      <c r="E34" s="398"/>
      <c r="F34" s="399"/>
      <c r="G34" s="409" t="s">
        <v>542</v>
      </c>
      <c r="H34" s="410"/>
      <c r="I34" s="243">
        <f>I12*-1</f>
        <v>0</v>
      </c>
      <c r="J34" s="245">
        <f>J12*-1</f>
        <v>0</v>
      </c>
      <c r="K34" s="243">
        <f t="shared" ref="K34:K65" si="3">I34+J34</f>
        <v>0</v>
      </c>
      <c r="L34" s="244" t="s">
        <v>183</v>
      </c>
      <c r="M34" s="427"/>
    </row>
    <row r="35" spans="1:13" x14ac:dyDescent="0.3">
      <c r="A35" s="41"/>
      <c r="B35" s="252" t="s">
        <v>92</v>
      </c>
      <c r="C35" s="254" t="s">
        <v>187</v>
      </c>
      <c r="D35" s="397" t="s">
        <v>264</v>
      </c>
      <c r="E35" s="398"/>
      <c r="F35" s="399"/>
      <c r="G35" s="409" t="s">
        <v>196</v>
      </c>
      <c r="H35" s="410"/>
      <c r="I35" s="243">
        <f>I20</f>
        <v>0</v>
      </c>
      <c r="J35" s="245">
        <f>J20</f>
        <v>0</v>
      </c>
      <c r="K35" s="243">
        <f t="shared" si="3"/>
        <v>0</v>
      </c>
      <c r="L35" s="244" t="s">
        <v>183</v>
      </c>
      <c r="M35" s="427"/>
    </row>
    <row r="36" spans="1:13" ht="15" thickBot="1" x14ac:dyDescent="0.35">
      <c r="A36" s="41"/>
      <c r="B36" s="252" t="s">
        <v>92</v>
      </c>
      <c r="C36" s="255" t="s">
        <v>187</v>
      </c>
      <c r="D36" s="400" t="s">
        <v>264</v>
      </c>
      <c r="E36" s="401"/>
      <c r="F36" s="402"/>
      <c r="G36" s="414" t="s">
        <v>197</v>
      </c>
      <c r="H36" s="415"/>
      <c r="I36" s="249">
        <f>I29</f>
        <v>0</v>
      </c>
      <c r="J36" s="250">
        <f>J29</f>
        <v>0</v>
      </c>
      <c r="K36" s="249">
        <f t="shared" si="3"/>
        <v>0</v>
      </c>
      <c r="L36" s="251" t="s">
        <v>183</v>
      </c>
      <c r="M36" s="428"/>
    </row>
    <row r="37" spans="1:13" x14ac:dyDescent="0.3">
      <c r="A37" s="41"/>
      <c r="B37" s="42" t="s">
        <v>92</v>
      </c>
      <c r="C37" s="201" t="s">
        <v>187</v>
      </c>
      <c r="D37" s="357" t="s">
        <v>264</v>
      </c>
      <c r="E37" s="403"/>
      <c r="F37" s="404"/>
      <c r="G37" s="416" t="s">
        <v>346</v>
      </c>
      <c r="H37" s="417"/>
      <c r="I37" s="202">
        <v>35000000</v>
      </c>
      <c r="J37" s="203">
        <v>0</v>
      </c>
      <c r="K37" s="161">
        <f t="shared" si="3"/>
        <v>35000000</v>
      </c>
      <c r="L37" s="163"/>
      <c r="M37" s="164"/>
    </row>
    <row r="38" spans="1:13" x14ac:dyDescent="0.3">
      <c r="A38" s="41"/>
      <c r="B38" s="42" t="s">
        <v>92</v>
      </c>
      <c r="C38" s="129" t="s">
        <v>187</v>
      </c>
      <c r="D38" s="340" t="s">
        <v>264</v>
      </c>
      <c r="E38" s="341"/>
      <c r="F38" s="342"/>
      <c r="G38" s="345" t="s">
        <v>347</v>
      </c>
      <c r="H38" s="347"/>
      <c r="I38" s="88">
        <v>0</v>
      </c>
      <c r="J38" s="89">
        <v>2500000</v>
      </c>
      <c r="K38" s="46">
        <f t="shared" si="3"/>
        <v>2500000</v>
      </c>
      <c r="L38" s="83"/>
      <c r="M38" s="85"/>
    </row>
    <row r="39" spans="1:13" x14ac:dyDescent="0.3">
      <c r="A39" s="52"/>
      <c r="B39" s="42" t="s">
        <v>92</v>
      </c>
      <c r="C39" s="129" t="s">
        <v>187</v>
      </c>
      <c r="D39" s="340" t="s">
        <v>264</v>
      </c>
      <c r="E39" s="341"/>
      <c r="F39" s="342"/>
      <c r="G39" s="345"/>
      <c r="H39" s="347"/>
      <c r="I39" s="88"/>
      <c r="J39" s="89"/>
      <c r="K39" s="46">
        <f t="shared" si="3"/>
        <v>0</v>
      </c>
      <c r="L39" s="83"/>
      <c r="M39" s="85"/>
    </row>
    <row r="40" spans="1:13" x14ac:dyDescent="0.3">
      <c r="A40" s="41"/>
      <c r="B40" s="42" t="s">
        <v>92</v>
      </c>
      <c r="C40" s="87"/>
      <c r="D40" s="411"/>
      <c r="E40" s="341"/>
      <c r="F40" s="342"/>
      <c r="G40" s="345"/>
      <c r="H40" s="347"/>
      <c r="I40" s="88"/>
      <c r="J40" s="89"/>
      <c r="K40" s="46">
        <f t="shared" si="3"/>
        <v>0</v>
      </c>
      <c r="L40" s="83"/>
      <c r="M40" s="84"/>
    </row>
    <row r="41" spans="1:13" x14ac:dyDescent="0.3">
      <c r="A41" s="41"/>
      <c r="B41" s="42" t="s">
        <v>92</v>
      </c>
      <c r="C41" s="87"/>
      <c r="D41" s="411"/>
      <c r="E41" s="341"/>
      <c r="F41" s="342"/>
      <c r="G41" s="345"/>
      <c r="H41" s="347"/>
      <c r="I41" s="88"/>
      <c r="J41" s="89"/>
      <c r="K41" s="46">
        <f t="shared" si="3"/>
        <v>0</v>
      </c>
      <c r="L41" s="83"/>
      <c r="M41" s="84"/>
    </row>
    <row r="42" spans="1:13" x14ac:dyDescent="0.3">
      <c r="A42" s="41"/>
      <c r="B42" s="42" t="s">
        <v>92</v>
      </c>
      <c r="C42" s="87"/>
      <c r="D42" s="411"/>
      <c r="E42" s="341"/>
      <c r="F42" s="342"/>
      <c r="G42" s="345"/>
      <c r="H42" s="347"/>
      <c r="I42" s="88"/>
      <c r="J42" s="89"/>
      <c r="K42" s="46">
        <f t="shared" si="3"/>
        <v>0</v>
      </c>
      <c r="L42" s="83"/>
      <c r="M42" s="85"/>
    </row>
    <row r="43" spans="1:13" x14ac:dyDescent="0.3">
      <c r="A43" s="41"/>
      <c r="B43" s="42" t="s">
        <v>92</v>
      </c>
      <c r="C43" s="87"/>
      <c r="D43" s="411"/>
      <c r="E43" s="341"/>
      <c r="F43" s="342"/>
      <c r="G43" s="345"/>
      <c r="H43" s="347"/>
      <c r="I43" s="88"/>
      <c r="J43" s="89"/>
      <c r="K43" s="46">
        <f t="shared" si="3"/>
        <v>0</v>
      </c>
      <c r="L43" s="83"/>
      <c r="M43" s="85"/>
    </row>
    <row r="44" spans="1:13" x14ac:dyDescent="0.3">
      <c r="A44" s="41"/>
      <c r="B44" s="42" t="s">
        <v>92</v>
      </c>
      <c r="C44" s="87"/>
      <c r="D44" s="411"/>
      <c r="E44" s="341"/>
      <c r="F44" s="342"/>
      <c r="G44" s="345"/>
      <c r="H44" s="347"/>
      <c r="I44" s="88"/>
      <c r="J44" s="89"/>
      <c r="K44" s="46">
        <f t="shared" si="3"/>
        <v>0</v>
      </c>
      <c r="L44" s="83"/>
      <c r="M44" s="85"/>
    </row>
    <row r="45" spans="1:13" x14ac:dyDescent="0.3">
      <c r="A45" s="52"/>
      <c r="B45" s="42" t="s">
        <v>92</v>
      </c>
      <c r="C45" s="87"/>
      <c r="D45" s="411"/>
      <c r="E45" s="341"/>
      <c r="F45" s="342"/>
      <c r="G45" s="345"/>
      <c r="H45" s="347"/>
      <c r="I45" s="88"/>
      <c r="J45" s="89"/>
      <c r="K45" s="46">
        <f t="shared" si="3"/>
        <v>0</v>
      </c>
      <c r="L45" s="83"/>
      <c r="M45" s="85"/>
    </row>
    <row r="46" spans="1:13" x14ac:dyDescent="0.3">
      <c r="A46" s="41"/>
      <c r="B46" s="42" t="s">
        <v>92</v>
      </c>
      <c r="C46" s="87"/>
      <c r="D46" s="411"/>
      <c r="E46" s="341"/>
      <c r="F46" s="342"/>
      <c r="G46" s="345"/>
      <c r="H46" s="347"/>
      <c r="I46" s="88"/>
      <c r="J46" s="89"/>
      <c r="K46" s="46">
        <f t="shared" si="3"/>
        <v>0</v>
      </c>
      <c r="L46" s="83"/>
      <c r="M46" s="84"/>
    </row>
    <row r="47" spans="1:13" x14ac:dyDescent="0.3">
      <c r="A47" s="41"/>
      <c r="B47" s="42" t="s">
        <v>92</v>
      </c>
      <c r="C47" s="87"/>
      <c r="D47" s="411"/>
      <c r="E47" s="341"/>
      <c r="F47" s="342"/>
      <c r="G47" s="345"/>
      <c r="H47" s="347"/>
      <c r="I47" s="88"/>
      <c r="J47" s="89"/>
      <c r="K47" s="46">
        <f t="shared" si="3"/>
        <v>0</v>
      </c>
      <c r="L47" s="83"/>
      <c r="M47" s="84"/>
    </row>
    <row r="48" spans="1:13" x14ac:dyDescent="0.3">
      <c r="A48" s="41"/>
      <c r="B48" s="42" t="s">
        <v>92</v>
      </c>
      <c r="C48" s="87"/>
      <c r="D48" s="411"/>
      <c r="E48" s="341"/>
      <c r="F48" s="342"/>
      <c r="G48" s="345"/>
      <c r="H48" s="347"/>
      <c r="I48" s="88"/>
      <c r="J48" s="89"/>
      <c r="K48" s="46">
        <f t="shared" si="3"/>
        <v>0</v>
      </c>
      <c r="L48" s="83"/>
      <c r="M48" s="85"/>
    </row>
    <row r="49" spans="1:13" x14ac:dyDescent="0.3">
      <c r="A49" s="41"/>
      <c r="B49" s="42" t="s">
        <v>92</v>
      </c>
      <c r="C49" s="87"/>
      <c r="D49" s="411"/>
      <c r="E49" s="341"/>
      <c r="F49" s="342"/>
      <c r="G49" s="345"/>
      <c r="H49" s="347"/>
      <c r="I49" s="88"/>
      <c r="J49" s="89"/>
      <c r="K49" s="46">
        <f t="shared" si="3"/>
        <v>0</v>
      </c>
      <c r="L49" s="83"/>
      <c r="M49" s="85"/>
    </row>
    <row r="50" spans="1:13" x14ac:dyDescent="0.3">
      <c r="A50" s="41"/>
      <c r="B50" s="42" t="s">
        <v>92</v>
      </c>
      <c r="C50" s="87"/>
      <c r="D50" s="411"/>
      <c r="E50" s="341"/>
      <c r="F50" s="342"/>
      <c r="G50" s="345"/>
      <c r="H50" s="347"/>
      <c r="I50" s="88"/>
      <c r="J50" s="89"/>
      <c r="K50" s="46">
        <f t="shared" si="3"/>
        <v>0</v>
      </c>
      <c r="L50" s="83"/>
      <c r="M50" s="85"/>
    </row>
    <row r="51" spans="1:13" x14ac:dyDescent="0.3">
      <c r="A51" s="52"/>
      <c r="B51" s="42" t="s">
        <v>92</v>
      </c>
      <c r="C51" s="87"/>
      <c r="D51" s="411"/>
      <c r="E51" s="341"/>
      <c r="F51" s="342"/>
      <c r="G51" s="345"/>
      <c r="H51" s="347"/>
      <c r="I51" s="88"/>
      <c r="J51" s="89"/>
      <c r="K51" s="46">
        <f t="shared" si="3"/>
        <v>0</v>
      </c>
      <c r="L51" s="83"/>
      <c r="M51" s="85"/>
    </row>
    <row r="52" spans="1:13" x14ac:dyDescent="0.3">
      <c r="A52" s="41"/>
      <c r="B52" s="42" t="s">
        <v>92</v>
      </c>
      <c r="C52" s="87"/>
      <c r="D52" s="411"/>
      <c r="E52" s="341"/>
      <c r="F52" s="342"/>
      <c r="G52" s="345"/>
      <c r="H52" s="347"/>
      <c r="I52" s="88"/>
      <c r="J52" s="89"/>
      <c r="K52" s="46">
        <f t="shared" si="3"/>
        <v>0</v>
      </c>
      <c r="L52" s="83"/>
      <c r="M52" s="84"/>
    </row>
    <row r="53" spans="1:13" x14ac:dyDescent="0.3">
      <c r="A53" s="41"/>
      <c r="B53" s="42" t="s">
        <v>92</v>
      </c>
      <c r="C53" s="87"/>
      <c r="D53" s="411"/>
      <c r="E53" s="341"/>
      <c r="F53" s="342"/>
      <c r="G53" s="345"/>
      <c r="H53" s="347"/>
      <c r="I53" s="88"/>
      <c r="J53" s="89"/>
      <c r="K53" s="46">
        <f t="shared" si="3"/>
        <v>0</v>
      </c>
      <c r="L53" s="83"/>
      <c r="M53" s="84"/>
    </row>
    <row r="54" spans="1:13" x14ac:dyDescent="0.3">
      <c r="A54" s="41"/>
      <c r="B54" s="42" t="s">
        <v>92</v>
      </c>
      <c r="C54" s="87"/>
      <c r="D54" s="411"/>
      <c r="E54" s="341"/>
      <c r="F54" s="342"/>
      <c r="G54" s="345"/>
      <c r="H54" s="347"/>
      <c r="I54" s="88"/>
      <c r="J54" s="89"/>
      <c r="K54" s="46">
        <f t="shared" si="3"/>
        <v>0</v>
      </c>
      <c r="L54" s="83"/>
      <c r="M54" s="85"/>
    </row>
    <row r="55" spans="1:13" x14ac:dyDescent="0.3">
      <c r="A55" s="41"/>
      <c r="B55" s="42" t="s">
        <v>92</v>
      </c>
      <c r="C55" s="87"/>
      <c r="D55" s="411"/>
      <c r="E55" s="341"/>
      <c r="F55" s="342"/>
      <c r="G55" s="345"/>
      <c r="H55" s="347"/>
      <c r="I55" s="88"/>
      <c r="J55" s="89"/>
      <c r="K55" s="46">
        <f t="shared" si="3"/>
        <v>0</v>
      </c>
      <c r="L55" s="83"/>
      <c r="M55" s="85"/>
    </row>
    <row r="56" spans="1:13" x14ac:dyDescent="0.3">
      <c r="A56" s="41"/>
      <c r="B56" s="42" t="s">
        <v>92</v>
      </c>
      <c r="C56" s="87"/>
      <c r="D56" s="411"/>
      <c r="E56" s="341"/>
      <c r="F56" s="342"/>
      <c r="G56" s="345"/>
      <c r="H56" s="347"/>
      <c r="I56" s="88"/>
      <c r="J56" s="89"/>
      <c r="K56" s="46">
        <f t="shared" si="3"/>
        <v>0</v>
      </c>
      <c r="L56" s="83"/>
      <c r="M56" s="85"/>
    </row>
    <row r="57" spans="1:13" x14ac:dyDescent="0.3">
      <c r="A57" s="41"/>
      <c r="B57" s="42" t="s">
        <v>92</v>
      </c>
      <c r="C57" s="87"/>
      <c r="D57" s="411"/>
      <c r="E57" s="341"/>
      <c r="F57" s="342"/>
      <c r="G57" s="345"/>
      <c r="H57" s="347"/>
      <c r="I57" s="88"/>
      <c r="J57" s="89"/>
      <c r="K57" s="46">
        <f t="shared" si="3"/>
        <v>0</v>
      </c>
      <c r="L57" s="83"/>
      <c r="M57" s="85"/>
    </row>
    <row r="58" spans="1:13" x14ac:dyDescent="0.3">
      <c r="A58" s="41"/>
      <c r="B58" s="42" t="s">
        <v>92</v>
      </c>
      <c r="C58" s="87"/>
      <c r="D58" s="411"/>
      <c r="E58" s="341"/>
      <c r="F58" s="342"/>
      <c r="G58" s="345"/>
      <c r="H58" s="347"/>
      <c r="I58" s="88"/>
      <c r="J58" s="89"/>
      <c r="K58" s="46">
        <f t="shared" si="3"/>
        <v>0</v>
      </c>
      <c r="L58" s="83"/>
      <c r="M58" s="85"/>
    </row>
    <row r="59" spans="1:13" x14ac:dyDescent="0.3">
      <c r="A59" s="41"/>
      <c r="B59" s="42" t="s">
        <v>92</v>
      </c>
      <c r="C59" s="87"/>
      <c r="D59" s="411"/>
      <c r="E59" s="341"/>
      <c r="F59" s="342"/>
      <c r="G59" s="345"/>
      <c r="H59" s="347"/>
      <c r="I59" s="88"/>
      <c r="J59" s="89"/>
      <c r="K59" s="46">
        <f t="shared" si="3"/>
        <v>0</v>
      </c>
      <c r="L59" s="83"/>
      <c r="M59" s="85"/>
    </row>
    <row r="60" spans="1:13" x14ac:dyDescent="0.3">
      <c r="A60" s="52"/>
      <c r="B60" s="42" t="s">
        <v>92</v>
      </c>
      <c r="C60" s="87"/>
      <c r="D60" s="411"/>
      <c r="E60" s="341"/>
      <c r="F60" s="342"/>
      <c r="G60" s="345"/>
      <c r="H60" s="347"/>
      <c r="I60" s="88"/>
      <c r="J60" s="89"/>
      <c r="K60" s="46">
        <f t="shared" si="3"/>
        <v>0</v>
      </c>
      <c r="L60" s="83"/>
      <c r="M60" s="85"/>
    </row>
    <row r="61" spans="1:13" x14ac:dyDescent="0.3">
      <c r="A61" s="41"/>
      <c r="B61" s="42" t="s">
        <v>92</v>
      </c>
      <c r="C61" s="87"/>
      <c r="D61" s="411"/>
      <c r="E61" s="341"/>
      <c r="F61" s="342"/>
      <c r="G61" s="345"/>
      <c r="H61" s="347"/>
      <c r="I61" s="88"/>
      <c r="J61" s="89"/>
      <c r="K61" s="46">
        <f t="shared" si="3"/>
        <v>0</v>
      </c>
      <c r="L61" s="83"/>
      <c r="M61" s="84"/>
    </row>
    <row r="62" spans="1:13" x14ac:dyDescent="0.3">
      <c r="A62" s="41"/>
      <c r="B62" s="42" t="s">
        <v>92</v>
      </c>
      <c r="C62" s="87"/>
      <c r="D62" s="411"/>
      <c r="E62" s="341"/>
      <c r="F62" s="342"/>
      <c r="G62" s="345"/>
      <c r="H62" s="347"/>
      <c r="I62" s="88"/>
      <c r="J62" s="89"/>
      <c r="K62" s="46">
        <f t="shared" si="3"/>
        <v>0</v>
      </c>
      <c r="L62" s="83"/>
      <c r="M62" s="84"/>
    </row>
    <row r="63" spans="1:13" x14ac:dyDescent="0.3">
      <c r="A63" s="41"/>
      <c r="B63" s="42" t="s">
        <v>92</v>
      </c>
      <c r="C63" s="87"/>
      <c r="D63" s="411"/>
      <c r="E63" s="341"/>
      <c r="F63" s="342"/>
      <c r="G63" s="345"/>
      <c r="H63" s="347"/>
      <c r="I63" s="88"/>
      <c r="J63" s="89"/>
      <c r="K63" s="46">
        <f t="shared" si="3"/>
        <v>0</v>
      </c>
      <c r="L63" s="83"/>
      <c r="M63" s="85"/>
    </row>
    <row r="64" spans="1:13" x14ac:dyDescent="0.3">
      <c r="A64" s="41"/>
      <c r="B64" s="42" t="s">
        <v>92</v>
      </c>
      <c r="C64" s="87"/>
      <c r="D64" s="411"/>
      <c r="E64" s="341"/>
      <c r="F64" s="342"/>
      <c r="G64" s="345"/>
      <c r="H64" s="347"/>
      <c r="I64" s="88"/>
      <c r="J64" s="89"/>
      <c r="K64" s="46">
        <f t="shared" si="3"/>
        <v>0</v>
      </c>
      <c r="L64" s="83"/>
      <c r="M64" s="85"/>
    </row>
    <row r="65" spans="1:15" x14ac:dyDescent="0.3">
      <c r="A65" s="41"/>
      <c r="B65" s="42" t="s">
        <v>92</v>
      </c>
      <c r="C65" s="87"/>
      <c r="D65" s="411"/>
      <c r="E65" s="341"/>
      <c r="F65" s="342"/>
      <c r="G65" s="345"/>
      <c r="H65" s="347"/>
      <c r="I65" s="88"/>
      <c r="J65" s="89"/>
      <c r="K65" s="46">
        <f t="shared" si="3"/>
        <v>0</v>
      </c>
      <c r="L65" s="83"/>
      <c r="M65" s="85"/>
    </row>
    <row r="66" spans="1:15" x14ac:dyDescent="0.3">
      <c r="A66" s="56"/>
      <c r="B66" s="56"/>
      <c r="C66" s="56"/>
      <c r="D66" s="56"/>
      <c r="E66" s="56"/>
      <c r="F66" s="56"/>
      <c r="G66" s="57" t="s">
        <v>261</v>
      </c>
      <c r="H66" s="56"/>
      <c r="I66" s="58">
        <f>SUMIF($L33:$L65,"YES",$I33:$I65)</f>
        <v>0</v>
      </c>
      <c r="J66" s="58">
        <f>SUMIF($L33:$L65,"YES",$J33:$J65)</f>
        <v>0</v>
      </c>
      <c r="K66" s="58">
        <f>SUMIF($L33:$L65,"YES",$K33:$K65)</f>
        <v>36686956</v>
      </c>
      <c r="L66" s="56"/>
      <c r="M66" s="56"/>
    </row>
    <row r="67" spans="1:15" x14ac:dyDescent="0.3">
      <c r="A67" s="79"/>
      <c r="B67" s="79"/>
      <c r="C67" s="79"/>
      <c r="D67" s="79"/>
      <c r="E67" s="79"/>
      <c r="F67" s="79"/>
      <c r="G67" s="79"/>
      <c r="H67" s="79"/>
      <c r="I67" s="79"/>
      <c r="J67" s="79"/>
      <c r="K67" s="79"/>
      <c r="L67" s="79"/>
      <c r="M67" s="79"/>
    </row>
    <row r="68" spans="1:15" x14ac:dyDescent="0.3">
      <c r="A68" s="79"/>
      <c r="B68" s="79"/>
      <c r="C68" s="79"/>
      <c r="D68" s="79"/>
      <c r="E68" s="79"/>
      <c r="F68" s="79"/>
      <c r="G68" s="79"/>
      <c r="H68" s="79"/>
      <c r="I68" s="79"/>
      <c r="J68" s="79"/>
      <c r="K68" s="79"/>
      <c r="L68" s="79"/>
      <c r="M68" s="79"/>
    </row>
    <row r="69" spans="1:15" ht="18" x14ac:dyDescent="0.35">
      <c r="A69" s="312" t="s">
        <v>274</v>
      </c>
      <c r="B69" s="313"/>
      <c r="C69" s="313"/>
      <c r="D69" s="313"/>
      <c r="E69" s="313"/>
      <c r="F69" s="313"/>
      <c r="G69" s="313"/>
      <c r="H69" s="313"/>
      <c r="I69" s="313"/>
      <c r="J69" s="313"/>
      <c r="K69" s="313"/>
      <c r="L69" s="313"/>
      <c r="M69" s="314"/>
    </row>
    <row r="70" spans="1:15" ht="36.6" customHeight="1" x14ac:dyDescent="0.3">
      <c r="A70" s="60"/>
      <c r="B70" s="61" t="s">
        <v>21</v>
      </c>
      <c r="C70" s="61" t="s">
        <v>178</v>
      </c>
      <c r="D70" s="315" t="s">
        <v>23</v>
      </c>
      <c r="E70" s="315"/>
      <c r="F70" s="315"/>
      <c r="G70" s="315" t="s">
        <v>195</v>
      </c>
      <c r="H70" s="315"/>
      <c r="I70" s="62"/>
      <c r="J70" s="62"/>
      <c r="K70" s="62" t="s">
        <v>237</v>
      </c>
      <c r="L70" s="93" t="s">
        <v>179</v>
      </c>
      <c r="M70" s="63" t="s">
        <v>180</v>
      </c>
    </row>
    <row r="71" spans="1:15" ht="25.2" customHeight="1" x14ac:dyDescent="0.3">
      <c r="A71" s="41"/>
      <c r="B71" s="42" t="s">
        <v>92</v>
      </c>
      <c r="C71" s="59" t="s">
        <v>187</v>
      </c>
      <c r="D71" s="307" t="s">
        <v>264</v>
      </c>
      <c r="E71" s="308"/>
      <c r="F71" s="309"/>
      <c r="G71" s="310" t="s">
        <v>234</v>
      </c>
      <c r="H71" s="311"/>
      <c r="I71" s="64"/>
      <c r="J71" s="46"/>
      <c r="K71" s="46">
        <v>13946900</v>
      </c>
      <c r="L71" s="45" t="s">
        <v>183</v>
      </c>
      <c r="M71" s="84"/>
    </row>
    <row r="72" spans="1:15" x14ac:dyDescent="0.3">
      <c r="A72" s="41"/>
      <c r="B72" s="42" t="s">
        <v>92</v>
      </c>
      <c r="C72" s="59" t="s">
        <v>187</v>
      </c>
      <c r="D72" s="307" t="s">
        <v>264</v>
      </c>
      <c r="E72" s="308"/>
      <c r="F72" s="309"/>
      <c r="G72" s="310" t="s">
        <v>260</v>
      </c>
      <c r="H72" s="311"/>
      <c r="I72" s="65"/>
      <c r="J72" s="47"/>
      <c r="K72" s="46">
        <v>19138000</v>
      </c>
      <c r="L72" s="45" t="s">
        <v>183</v>
      </c>
      <c r="M72" s="94"/>
    </row>
    <row r="73" spans="1:15" x14ac:dyDescent="0.3">
      <c r="A73" s="305" t="s">
        <v>262</v>
      </c>
      <c r="B73" s="305"/>
      <c r="C73" s="305"/>
      <c r="D73" s="305"/>
      <c r="E73" s="305"/>
      <c r="F73" s="305"/>
      <c r="G73" s="305"/>
      <c r="H73" s="305"/>
      <c r="I73" s="305"/>
      <c r="J73" s="305"/>
      <c r="K73" s="66">
        <f>SUMIF($L71:$L72,"YES",$K71:$K72)</f>
        <v>33084900</v>
      </c>
      <c r="L73" s="67"/>
      <c r="M73" s="67"/>
    </row>
    <row r="74" spans="1:15" ht="15" thickBot="1" x14ac:dyDescent="0.35">
      <c r="A74" s="306" t="s">
        <v>261</v>
      </c>
      <c r="B74" s="306"/>
      <c r="C74" s="306"/>
      <c r="D74" s="306"/>
      <c r="E74" s="306"/>
      <c r="F74" s="306"/>
      <c r="G74" s="306"/>
      <c r="H74" s="306"/>
      <c r="I74" s="306"/>
      <c r="J74" s="306"/>
      <c r="K74" s="68">
        <f>K66</f>
        <v>36686956</v>
      </c>
      <c r="L74" s="56"/>
      <c r="M74" s="56"/>
    </row>
    <row r="75" spans="1:15" s="32" customFormat="1" ht="15" thickBot="1" x14ac:dyDescent="0.35">
      <c r="A75" s="316" t="str">
        <f>IF(K75&lt;0,"YOUR BUDGET EXCEEDS THE AVAILABLE REVENUE.",(IF(K75=0,"CONGRATULATIONS! YOU BALANCED YOUR BUDGET.","YOUR REVENUES EXCEED EXPENDITURES.  YOU CAN ADD MORE TO THE BUDGET.")))</f>
        <v>YOUR BUDGET EXCEEDS THE AVAILABLE REVENUE.</v>
      </c>
      <c r="B75" s="317"/>
      <c r="C75" s="317"/>
      <c r="D75" s="317"/>
      <c r="E75" s="317"/>
      <c r="F75" s="317"/>
      <c r="G75" s="317"/>
      <c r="H75" s="317"/>
      <c r="I75" s="317"/>
      <c r="J75" s="317"/>
      <c r="K75" s="69">
        <f>K73-K74</f>
        <v>-3602056</v>
      </c>
      <c r="L75" s="70"/>
      <c r="M75" s="71"/>
      <c r="O75" s="33"/>
    </row>
    <row r="76" spans="1:15" x14ac:dyDescent="0.3">
      <c r="A76" s="79"/>
      <c r="B76" s="79"/>
      <c r="C76" s="79"/>
      <c r="D76" s="79"/>
      <c r="E76" s="79"/>
      <c r="F76" s="79"/>
      <c r="G76" s="79"/>
      <c r="H76" s="79"/>
      <c r="I76" s="79"/>
      <c r="J76" s="79"/>
      <c r="K76" s="79"/>
      <c r="L76" s="79"/>
      <c r="M76" s="79"/>
    </row>
    <row r="77" spans="1:15" x14ac:dyDescent="0.3">
      <c r="A77" s="79"/>
      <c r="B77" s="79"/>
      <c r="C77" s="79"/>
      <c r="D77" s="79"/>
      <c r="E77" s="79"/>
      <c r="F77" s="79"/>
      <c r="G77" s="79"/>
      <c r="H77" s="79"/>
      <c r="I77" s="79"/>
      <c r="J77" s="79"/>
      <c r="K77" s="79"/>
      <c r="L77" s="79"/>
      <c r="M77" s="79"/>
    </row>
    <row r="78" spans="1:15" x14ac:dyDescent="0.3">
      <c r="A78" s="79"/>
      <c r="B78" s="79"/>
      <c r="C78" s="79"/>
      <c r="D78" s="79"/>
      <c r="E78" s="79"/>
      <c r="F78" s="79"/>
      <c r="G78" s="79"/>
      <c r="H78" s="79"/>
      <c r="I78" s="79"/>
      <c r="J78" s="79"/>
      <c r="K78" s="79"/>
      <c r="L78" s="79"/>
      <c r="M78" s="79"/>
    </row>
    <row r="79" spans="1:15" x14ac:dyDescent="0.3">
      <c r="A79" s="79"/>
      <c r="B79" s="79"/>
      <c r="C79" s="79"/>
      <c r="D79" s="79"/>
      <c r="E79" s="79"/>
      <c r="F79" s="79"/>
      <c r="G79" s="79"/>
      <c r="H79" s="79"/>
      <c r="I79" s="79"/>
      <c r="J79" s="79"/>
      <c r="K79" s="79"/>
      <c r="L79" s="79"/>
      <c r="M79" s="79"/>
    </row>
    <row r="80" spans="1:15" x14ac:dyDescent="0.3">
      <c r="A80" s="79"/>
      <c r="B80" s="79"/>
      <c r="C80" s="79"/>
      <c r="D80" s="79"/>
      <c r="E80" s="79"/>
      <c r="F80" s="79"/>
      <c r="G80" s="79"/>
      <c r="H80" s="79"/>
      <c r="I80" s="79"/>
      <c r="J80" s="79"/>
      <c r="K80" s="79"/>
      <c r="L80" s="79"/>
      <c r="M80" s="79"/>
    </row>
    <row r="81" spans="1:13" x14ac:dyDescent="0.3">
      <c r="A81" s="79"/>
      <c r="B81" s="79"/>
      <c r="C81" s="79"/>
      <c r="D81" s="79"/>
      <c r="E81" s="79"/>
      <c r="F81" s="79"/>
      <c r="G81" s="79"/>
      <c r="H81" s="79"/>
      <c r="I81" s="79"/>
      <c r="J81" s="79"/>
      <c r="K81" s="79"/>
      <c r="L81" s="79"/>
      <c r="M81" s="79"/>
    </row>
    <row r="82" spans="1:13" x14ac:dyDescent="0.3">
      <c r="A82" s="79"/>
      <c r="B82" s="79"/>
      <c r="C82" s="79"/>
      <c r="D82" s="79"/>
      <c r="E82" s="79"/>
      <c r="F82" s="79"/>
      <c r="G82" s="79"/>
      <c r="H82" s="79"/>
      <c r="I82" s="79"/>
      <c r="J82" s="79"/>
      <c r="K82" s="79"/>
      <c r="L82" s="79"/>
      <c r="M82" s="79"/>
    </row>
    <row r="83" spans="1:13" x14ac:dyDescent="0.3">
      <c r="A83" s="79"/>
      <c r="B83" s="79"/>
      <c r="C83" s="79"/>
      <c r="D83" s="79"/>
      <c r="E83" s="79"/>
      <c r="F83" s="79"/>
      <c r="G83" s="79"/>
      <c r="H83" s="79"/>
      <c r="I83" s="79"/>
      <c r="J83" s="79"/>
      <c r="K83" s="79"/>
      <c r="L83" s="79"/>
      <c r="M83" s="79"/>
    </row>
    <row r="84" spans="1:13" x14ac:dyDescent="0.3">
      <c r="A84" s="79"/>
      <c r="B84" s="79"/>
      <c r="C84" s="79"/>
      <c r="D84" s="79"/>
      <c r="E84" s="79"/>
      <c r="F84" s="79"/>
      <c r="G84" s="79"/>
      <c r="H84" s="79"/>
      <c r="I84" s="79"/>
      <c r="J84" s="79"/>
      <c r="K84" s="79"/>
      <c r="L84" s="79"/>
      <c r="M84" s="79"/>
    </row>
    <row r="85" spans="1:13" x14ac:dyDescent="0.3">
      <c r="A85" s="79"/>
      <c r="B85" s="79"/>
      <c r="C85" s="79"/>
      <c r="D85" s="79"/>
      <c r="E85" s="79"/>
      <c r="F85" s="79"/>
      <c r="G85" s="79"/>
      <c r="H85" s="79"/>
      <c r="I85" s="79"/>
      <c r="J85" s="79"/>
      <c r="K85" s="79"/>
      <c r="L85" s="79"/>
      <c r="M85" s="79"/>
    </row>
    <row r="86" spans="1:13" x14ac:dyDescent="0.3">
      <c r="A86" s="79"/>
      <c r="B86" s="79"/>
      <c r="C86" s="79"/>
      <c r="D86" s="79"/>
      <c r="E86" s="79"/>
      <c r="F86" s="79"/>
      <c r="G86" s="79"/>
      <c r="H86" s="79"/>
      <c r="I86" s="79"/>
      <c r="J86" s="79"/>
      <c r="K86" s="79"/>
      <c r="L86" s="79"/>
      <c r="M86" s="79"/>
    </row>
    <row r="87" spans="1:13" x14ac:dyDescent="0.3">
      <c r="A87" s="79"/>
      <c r="B87" s="79"/>
      <c r="C87" s="79"/>
      <c r="D87" s="79"/>
      <c r="E87" s="79"/>
      <c r="F87" s="79"/>
      <c r="G87" s="79"/>
      <c r="H87" s="79"/>
      <c r="I87" s="79"/>
      <c r="J87" s="79"/>
      <c r="K87" s="79"/>
      <c r="L87" s="79"/>
      <c r="M87" s="79"/>
    </row>
    <row r="88" spans="1:13" x14ac:dyDescent="0.3">
      <c r="A88" s="79"/>
      <c r="B88" s="79"/>
      <c r="C88" s="79"/>
      <c r="D88" s="79"/>
      <c r="E88" s="79"/>
      <c r="F88" s="79"/>
      <c r="G88" s="79"/>
      <c r="H88" s="79"/>
      <c r="I88" s="79"/>
      <c r="J88" s="79"/>
      <c r="K88" s="79"/>
      <c r="L88" s="79"/>
      <c r="M88" s="79"/>
    </row>
    <row r="89" spans="1:13" x14ac:dyDescent="0.3">
      <c r="A89" s="79"/>
      <c r="B89" s="79"/>
      <c r="C89" s="79"/>
      <c r="D89" s="79"/>
      <c r="E89" s="79"/>
      <c r="F89" s="79"/>
      <c r="G89" s="79"/>
      <c r="H89" s="79"/>
      <c r="I89" s="79"/>
      <c r="J89" s="79"/>
      <c r="K89" s="79"/>
      <c r="L89" s="79"/>
      <c r="M89" s="79"/>
    </row>
    <row r="90" spans="1:13" x14ac:dyDescent="0.3">
      <c r="A90" s="79"/>
      <c r="B90" s="79"/>
      <c r="C90" s="79"/>
      <c r="D90" s="79"/>
      <c r="E90" s="79"/>
      <c r="F90" s="79"/>
      <c r="G90" s="79"/>
      <c r="H90" s="79"/>
      <c r="I90" s="79"/>
      <c r="J90" s="79"/>
      <c r="K90" s="79"/>
      <c r="L90" s="79"/>
      <c r="M90" s="79"/>
    </row>
    <row r="91" spans="1:13" x14ac:dyDescent="0.3">
      <c r="A91" s="79"/>
      <c r="B91" s="79"/>
      <c r="C91" s="79"/>
      <c r="D91" s="79"/>
      <c r="E91" s="79"/>
      <c r="F91" s="79"/>
      <c r="G91" s="79"/>
      <c r="H91" s="79"/>
      <c r="I91" s="79"/>
      <c r="J91" s="79"/>
      <c r="K91" s="79"/>
      <c r="L91" s="79"/>
      <c r="M91" s="79"/>
    </row>
    <row r="92" spans="1:13" x14ac:dyDescent="0.3">
      <c r="A92" s="79"/>
      <c r="B92" s="79"/>
      <c r="C92" s="79"/>
      <c r="D92" s="79"/>
      <c r="E92" s="79"/>
      <c r="F92" s="79"/>
      <c r="G92" s="79"/>
      <c r="H92" s="79"/>
      <c r="I92" s="79"/>
      <c r="J92" s="79"/>
      <c r="K92" s="79"/>
      <c r="L92" s="79"/>
      <c r="M92" s="79"/>
    </row>
    <row r="93" spans="1:13" x14ac:dyDescent="0.3">
      <c r="A93" s="79"/>
      <c r="B93" s="79"/>
      <c r="C93" s="79"/>
      <c r="D93" s="79"/>
      <c r="E93" s="79"/>
      <c r="F93" s="79"/>
      <c r="G93" s="79"/>
      <c r="H93" s="79"/>
      <c r="I93" s="79"/>
      <c r="J93" s="79"/>
      <c r="K93" s="79"/>
      <c r="L93" s="79"/>
      <c r="M93" s="79"/>
    </row>
    <row r="94" spans="1:13" x14ac:dyDescent="0.3">
      <c r="A94" s="79"/>
      <c r="B94" s="79"/>
      <c r="C94" s="79"/>
      <c r="D94" s="79"/>
      <c r="E94" s="79"/>
      <c r="F94" s="79"/>
      <c r="G94" s="79"/>
      <c r="H94" s="79"/>
      <c r="I94" s="79"/>
      <c r="J94" s="79"/>
      <c r="K94" s="79"/>
      <c r="L94" s="79"/>
      <c r="M94" s="79"/>
    </row>
  </sheetData>
  <mergeCells count="95">
    <mergeCell ref="A1:M1"/>
    <mergeCell ref="A14:M14"/>
    <mergeCell ref="A22:M22"/>
    <mergeCell ref="G23:H23"/>
    <mergeCell ref="D24:F24"/>
    <mergeCell ref="G24:H24"/>
    <mergeCell ref="A3:M3"/>
    <mergeCell ref="D25:F25"/>
    <mergeCell ref="G25:H25"/>
    <mergeCell ref="D26:F26"/>
    <mergeCell ref="G26:H26"/>
    <mergeCell ref="D27:F27"/>
    <mergeCell ref="G27:H27"/>
    <mergeCell ref="D35:F35"/>
    <mergeCell ref="G35:H35"/>
    <mergeCell ref="D36:F36"/>
    <mergeCell ref="G36:H36"/>
    <mergeCell ref="D28:F28"/>
    <mergeCell ref="G28:H28"/>
    <mergeCell ref="A31:M31"/>
    <mergeCell ref="D32:F32"/>
    <mergeCell ref="G32:H32"/>
    <mergeCell ref="D33:F33"/>
    <mergeCell ref="G33:H33"/>
    <mergeCell ref="D34:F34"/>
    <mergeCell ref="G34:H34"/>
    <mergeCell ref="M33:M36"/>
    <mergeCell ref="D37:F37"/>
    <mergeCell ref="G37:H37"/>
    <mergeCell ref="D38:F38"/>
    <mergeCell ref="G38:H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D50:F50"/>
    <mergeCell ref="G50:H50"/>
    <mergeCell ref="D51:F51"/>
    <mergeCell ref="G51:H51"/>
    <mergeCell ref="D52:F52"/>
    <mergeCell ref="G52:H52"/>
    <mergeCell ref="D53:F53"/>
    <mergeCell ref="G53:H53"/>
    <mergeCell ref="D54:F54"/>
    <mergeCell ref="G54:H54"/>
    <mergeCell ref="D55:F55"/>
    <mergeCell ref="G55:H55"/>
    <mergeCell ref="D56:F56"/>
    <mergeCell ref="G56:H56"/>
    <mergeCell ref="D57:F57"/>
    <mergeCell ref="G57:H57"/>
    <mergeCell ref="D58:F58"/>
    <mergeCell ref="G58:H58"/>
    <mergeCell ref="D59:F59"/>
    <mergeCell ref="G59:H59"/>
    <mergeCell ref="D60:F60"/>
    <mergeCell ref="G60:H60"/>
    <mergeCell ref="D70:F70"/>
    <mergeCell ref="G70:H70"/>
    <mergeCell ref="D61:F61"/>
    <mergeCell ref="G61:H61"/>
    <mergeCell ref="D62:F62"/>
    <mergeCell ref="G62:H62"/>
    <mergeCell ref="D63:F63"/>
    <mergeCell ref="G63:H63"/>
    <mergeCell ref="D64:F64"/>
    <mergeCell ref="G64:H64"/>
    <mergeCell ref="D65:F65"/>
    <mergeCell ref="G65:H65"/>
    <mergeCell ref="A69:M69"/>
    <mergeCell ref="A75:J75"/>
    <mergeCell ref="D71:F71"/>
    <mergeCell ref="G71:H71"/>
    <mergeCell ref="D72:F72"/>
    <mergeCell ref="G72:H72"/>
    <mergeCell ref="A73:J73"/>
    <mergeCell ref="A74:J74"/>
  </mergeCells>
  <dataValidations count="2">
    <dataValidation type="list" allowBlank="1" showInputMessage="1" showErrorMessage="1" promptTitle="Add to Recommended Budget?" prompt="Enter &quot;Yes&quot; to add to Recommended Budget. " sqref="L5:L11" xr:uid="{DB46EDBA-DA0D-4F92-8705-D7982D7D4273}">
      <formula1>$O$1:$O$2</formula1>
    </dataValidation>
    <dataValidation type="list" allowBlank="1" showInputMessage="1" showErrorMessage="1" promptTitle="Add to Recommended Budget?" prompt="Enter &quot;Yes&quot; to add to Recommended Budget. " sqref="L16:L19 L24:L28 L33:L65" xr:uid="{5BDCDE40-0FA4-432D-B9D5-26AED793FA60}">
      <formula1>$P$1:$P$2</formula1>
    </dataValidation>
  </dataValidations>
  <printOptions horizontalCentered="1"/>
  <pageMargins left="0.25" right="0.25" top="0.75" bottom="0.75" header="0.3" footer="0.3"/>
  <pageSetup scale="59" fitToHeight="0" orientation="landscape" r:id="rId1"/>
  <headerFooter>
    <oddHeader>&amp;C&amp;14COLLIN COUNTY - FY 2027 ROAD &amp; BRIDGE FUND BUILD-YOUR-OWN-BUDGET</oddHeader>
    <oddFooter>&amp;CPage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Add to Recommended Budget?" prompt="Enter &quot;Yes&quot; to add to Recommended Budget. " xr:uid="{2241C29E-B305-494C-A643-62AF721AA1E7}">
          <x14:formula1>
            <xm:f>'General Fund'!$P$1:$P$2</xm:f>
          </x14:formula1>
          <xm:sqref>L71:L72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52856-E5E3-41A8-92EA-1D6CA321C8BC}">
  <sheetPr>
    <pageSetUpPr fitToPage="1"/>
  </sheetPr>
  <dimension ref="A1:P76"/>
  <sheetViews>
    <sheetView zoomScaleNormal="100" workbookViewId="0">
      <pane ySplit="2" topLeftCell="A3" activePane="bottomLeft" state="frozen"/>
      <selection pane="bottomLeft" activeCell="M5" sqref="M5"/>
    </sheetView>
  </sheetViews>
  <sheetFormatPr defaultColWidth="8.88671875" defaultRowHeight="14.4" x14ac:dyDescent="0.3"/>
  <cols>
    <col min="1" max="1" width="6" style="30" bestFit="1" customWidth="1"/>
    <col min="2" max="2" width="5" style="30" bestFit="1" customWidth="1"/>
    <col min="3" max="3" width="10.6640625"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3.5546875" style="30" bestFit="1" customWidth="1"/>
    <col min="10" max="10" width="11.33203125" style="30" bestFit="1" customWidth="1"/>
    <col min="11" max="11" width="13.5546875" style="30" bestFit="1" customWidth="1"/>
    <col min="12" max="12" width="9.109375" style="30" bestFit="1" customWidth="1"/>
    <col min="13" max="13" width="31.6640625" style="30" customWidth="1"/>
    <col min="14" max="16384" width="8.88671875" style="30"/>
  </cols>
  <sheetData>
    <row r="1" spans="1:16" ht="18" x14ac:dyDescent="0.35">
      <c r="A1" s="373" t="s">
        <v>285</v>
      </c>
      <c r="B1" s="374"/>
      <c r="C1" s="374"/>
      <c r="D1" s="374"/>
      <c r="E1" s="374"/>
      <c r="F1" s="374"/>
      <c r="G1" s="374"/>
      <c r="H1" s="374"/>
      <c r="I1" s="374"/>
      <c r="J1" s="374"/>
      <c r="K1" s="374"/>
      <c r="L1" s="374"/>
      <c r="M1" s="375"/>
      <c r="O1" s="31" t="s">
        <v>183</v>
      </c>
      <c r="P1" s="31" t="s">
        <v>183</v>
      </c>
    </row>
    <row r="2" spans="1:16" s="32" customFormat="1" ht="6" customHeight="1" x14ac:dyDescent="0.3">
      <c r="A2" s="74"/>
      <c r="B2" s="74"/>
      <c r="C2" s="74"/>
      <c r="D2" s="74"/>
      <c r="E2" s="75"/>
      <c r="F2" s="76"/>
      <c r="G2" s="75"/>
      <c r="H2" s="77"/>
      <c r="I2" s="78"/>
      <c r="J2" s="78"/>
      <c r="K2" s="78"/>
      <c r="L2" s="78"/>
      <c r="M2" s="78"/>
      <c r="O2" s="33" t="s">
        <v>232</v>
      </c>
      <c r="P2" s="33" t="s">
        <v>232</v>
      </c>
    </row>
    <row r="3" spans="1:16" ht="18" x14ac:dyDescent="0.35">
      <c r="A3" s="406" t="s">
        <v>491</v>
      </c>
      <c r="B3" s="407"/>
      <c r="C3" s="407"/>
      <c r="D3" s="407"/>
      <c r="E3" s="407"/>
      <c r="F3" s="407"/>
      <c r="G3" s="407"/>
      <c r="H3" s="407"/>
      <c r="I3" s="407"/>
      <c r="J3" s="407"/>
      <c r="K3" s="407"/>
      <c r="L3" s="407"/>
      <c r="M3" s="408"/>
      <c r="O3" s="31"/>
    </row>
    <row r="4" spans="1:16" ht="43.2" x14ac:dyDescent="0.3">
      <c r="A4" s="138" t="s">
        <v>182</v>
      </c>
      <c r="B4" s="139" t="s">
        <v>21</v>
      </c>
      <c r="C4" s="139" t="s">
        <v>178</v>
      </c>
      <c r="D4" s="139" t="s">
        <v>22</v>
      </c>
      <c r="E4" s="140" t="s">
        <v>23</v>
      </c>
      <c r="F4" s="141" t="s">
        <v>181</v>
      </c>
      <c r="G4" s="140" t="s">
        <v>24</v>
      </c>
      <c r="H4" s="142" t="s">
        <v>26</v>
      </c>
      <c r="I4" s="143" t="s">
        <v>488</v>
      </c>
      <c r="J4" s="143" t="s">
        <v>489</v>
      </c>
      <c r="K4" s="143" t="s">
        <v>490</v>
      </c>
      <c r="L4" s="93" t="s">
        <v>179</v>
      </c>
      <c r="M4" s="144" t="s">
        <v>180</v>
      </c>
      <c r="O4" s="31"/>
    </row>
    <row r="5" spans="1:16" x14ac:dyDescent="0.3">
      <c r="A5" s="41"/>
      <c r="B5" s="42" t="s">
        <v>59</v>
      </c>
      <c r="C5" s="43" t="s">
        <v>60</v>
      </c>
      <c r="D5" s="43"/>
      <c r="E5" s="44" t="s">
        <v>61</v>
      </c>
      <c r="F5" s="43">
        <v>8</v>
      </c>
      <c r="G5" s="44" t="s">
        <v>478</v>
      </c>
      <c r="H5" s="45" t="s">
        <v>34</v>
      </c>
      <c r="I5" s="46">
        <v>0</v>
      </c>
      <c r="J5" s="47">
        <v>15000</v>
      </c>
      <c r="K5" s="46">
        <f t="shared" ref="K5" si="0">I5+J5</f>
        <v>15000</v>
      </c>
      <c r="L5" s="83" t="s">
        <v>183</v>
      </c>
      <c r="M5" s="84"/>
    </row>
    <row r="6" spans="1:16" x14ac:dyDescent="0.3">
      <c r="A6" s="145"/>
      <c r="B6" s="145"/>
      <c r="C6" s="145"/>
      <c r="D6" s="145"/>
      <c r="E6" s="145"/>
      <c r="F6" s="145"/>
      <c r="G6" s="146" t="s">
        <v>513</v>
      </c>
      <c r="H6" s="145"/>
      <c r="I6" s="147">
        <f>SUMIF($L5:$L5,"NO",$I5:$I5)</f>
        <v>0</v>
      </c>
      <c r="J6" s="147">
        <f>SUMIF($L5:$L5,"NO",$J5:$J5)</f>
        <v>0</v>
      </c>
      <c r="K6" s="147">
        <f>SUMIF($L5:$L5,"NO",$K5:$K5)</f>
        <v>0</v>
      </c>
      <c r="L6" s="145"/>
      <c r="M6" s="145"/>
    </row>
    <row r="7" spans="1:16" x14ac:dyDescent="0.3">
      <c r="A7" s="79"/>
      <c r="B7" s="79"/>
      <c r="C7" s="79"/>
      <c r="D7" s="79"/>
      <c r="E7" s="79"/>
      <c r="F7" s="79"/>
      <c r="G7" s="79"/>
      <c r="H7" s="79"/>
      <c r="I7" s="79"/>
      <c r="J7" s="79"/>
      <c r="K7" s="79"/>
      <c r="L7" s="79"/>
      <c r="M7" s="79"/>
    </row>
    <row r="8" spans="1:16" ht="18" x14ac:dyDescent="0.35">
      <c r="A8" s="322" t="s">
        <v>275</v>
      </c>
      <c r="B8" s="323"/>
      <c r="C8" s="323"/>
      <c r="D8" s="323"/>
      <c r="E8" s="323"/>
      <c r="F8" s="323"/>
      <c r="G8" s="323"/>
      <c r="H8" s="323"/>
      <c r="I8" s="323"/>
      <c r="J8" s="323"/>
      <c r="K8" s="323"/>
      <c r="L8" s="323"/>
      <c r="M8" s="324"/>
    </row>
    <row r="9" spans="1:16" ht="31.8" x14ac:dyDescent="0.3">
      <c r="A9" s="34" t="s">
        <v>182</v>
      </c>
      <c r="B9" s="35" t="s">
        <v>21</v>
      </c>
      <c r="C9" s="35" t="s">
        <v>178</v>
      </c>
      <c r="D9" s="35" t="s">
        <v>22</v>
      </c>
      <c r="E9" s="36" t="s">
        <v>23</v>
      </c>
      <c r="F9" s="37" t="s">
        <v>181</v>
      </c>
      <c r="G9" s="36" t="s">
        <v>24</v>
      </c>
      <c r="H9" s="38" t="s">
        <v>26</v>
      </c>
      <c r="I9" s="39" t="s">
        <v>27</v>
      </c>
      <c r="J9" s="39" t="s">
        <v>28</v>
      </c>
      <c r="K9" s="39" t="s">
        <v>29</v>
      </c>
      <c r="L9" s="93" t="s">
        <v>179</v>
      </c>
      <c r="M9" s="40" t="s">
        <v>180</v>
      </c>
    </row>
    <row r="10" spans="1:16" x14ac:dyDescent="0.3">
      <c r="A10" s="41">
        <v>16</v>
      </c>
      <c r="B10" s="42" t="s">
        <v>59</v>
      </c>
      <c r="C10" s="43" t="s">
        <v>60</v>
      </c>
      <c r="D10" s="43">
        <v>1</v>
      </c>
      <c r="E10" s="44" t="s">
        <v>61</v>
      </c>
      <c r="F10" s="43">
        <v>1</v>
      </c>
      <c r="G10" s="44" t="s">
        <v>62</v>
      </c>
      <c r="H10" s="45" t="s">
        <v>34</v>
      </c>
      <c r="I10" s="46">
        <v>13868</v>
      </c>
      <c r="J10" s="47">
        <v>81780</v>
      </c>
      <c r="K10" s="46">
        <f t="shared" ref="K10:K12" si="1">I10+J10</f>
        <v>95648</v>
      </c>
      <c r="L10" s="83"/>
      <c r="M10" s="84"/>
    </row>
    <row r="11" spans="1:16" x14ac:dyDescent="0.3">
      <c r="A11" s="41">
        <v>17</v>
      </c>
      <c r="B11" s="42" t="s">
        <v>59</v>
      </c>
      <c r="C11" s="43" t="s">
        <v>60</v>
      </c>
      <c r="D11" s="43">
        <v>1</v>
      </c>
      <c r="E11" s="44" t="s">
        <v>61</v>
      </c>
      <c r="F11" s="43">
        <v>2</v>
      </c>
      <c r="G11" s="48" t="s">
        <v>63</v>
      </c>
      <c r="H11" s="45" t="s">
        <v>34</v>
      </c>
      <c r="I11" s="46">
        <v>12160</v>
      </c>
      <c r="J11" s="47">
        <v>163404</v>
      </c>
      <c r="K11" s="46">
        <f t="shared" si="1"/>
        <v>175564</v>
      </c>
      <c r="L11" s="83"/>
      <c r="M11" s="85"/>
    </row>
    <row r="12" spans="1:16" x14ac:dyDescent="0.3">
      <c r="A12" s="41">
        <v>18</v>
      </c>
      <c r="B12" s="42" t="s">
        <v>59</v>
      </c>
      <c r="C12" s="43" t="s">
        <v>60</v>
      </c>
      <c r="D12" s="43">
        <v>3</v>
      </c>
      <c r="E12" s="44" t="s">
        <v>61</v>
      </c>
      <c r="F12" s="43">
        <v>3</v>
      </c>
      <c r="G12" s="48" t="s">
        <v>91</v>
      </c>
      <c r="H12" s="45" t="s">
        <v>34</v>
      </c>
      <c r="I12" s="46">
        <v>6080</v>
      </c>
      <c r="J12" s="47">
        <v>100700</v>
      </c>
      <c r="K12" s="46">
        <f t="shared" si="1"/>
        <v>106780</v>
      </c>
      <c r="L12" s="83"/>
      <c r="M12" s="85"/>
    </row>
    <row r="13" spans="1:16" x14ac:dyDescent="0.3">
      <c r="A13" s="56"/>
      <c r="B13" s="56"/>
      <c r="C13" s="56"/>
      <c r="D13" s="56"/>
      <c r="E13" s="56"/>
      <c r="F13" s="56"/>
      <c r="G13" s="57" t="s">
        <v>191</v>
      </c>
      <c r="H13" s="56"/>
      <c r="I13" s="58">
        <f>SUMIF($L10:$L12,"YES",$I10:$I12)</f>
        <v>0</v>
      </c>
      <c r="J13" s="58">
        <f>SUMIF($L10:$L12,"YES",$J10:$J12)</f>
        <v>0</v>
      </c>
      <c r="K13" s="58">
        <f>SUMIF($L10:$L12,"YES",$K10:$K12)</f>
        <v>0</v>
      </c>
      <c r="L13" s="56"/>
      <c r="M13" s="56"/>
    </row>
    <row r="14" spans="1:16" x14ac:dyDescent="0.3">
      <c r="A14" s="79"/>
      <c r="B14" s="79"/>
      <c r="C14" s="79"/>
      <c r="D14" s="79"/>
      <c r="E14" s="79"/>
      <c r="F14" s="79"/>
      <c r="G14" s="79"/>
      <c r="H14" s="79"/>
      <c r="I14" s="79"/>
      <c r="J14" s="79"/>
      <c r="K14" s="79"/>
      <c r="L14" s="79"/>
      <c r="M14" s="79"/>
    </row>
    <row r="15" spans="1:16" ht="18" x14ac:dyDescent="0.35">
      <c r="A15" s="322" t="s">
        <v>276</v>
      </c>
      <c r="B15" s="323"/>
      <c r="C15" s="323"/>
      <c r="D15" s="323"/>
      <c r="E15" s="323"/>
      <c r="F15" s="323"/>
      <c r="G15" s="323"/>
      <c r="H15" s="323"/>
      <c r="I15" s="323"/>
      <c r="J15" s="323"/>
      <c r="K15" s="323"/>
      <c r="L15" s="323"/>
      <c r="M15" s="324"/>
    </row>
    <row r="16" spans="1:16" ht="28.2" thickBot="1" x14ac:dyDescent="0.35">
      <c r="A16" s="151"/>
      <c r="B16" s="152" t="s">
        <v>21</v>
      </c>
      <c r="C16" s="152" t="s">
        <v>178</v>
      </c>
      <c r="D16" s="152"/>
      <c r="E16" s="153"/>
      <c r="F16" s="154"/>
      <c r="G16" s="405" t="s">
        <v>195</v>
      </c>
      <c r="H16" s="405"/>
      <c r="I16" s="155" t="s">
        <v>184</v>
      </c>
      <c r="J16" s="155" t="s">
        <v>185</v>
      </c>
      <c r="K16" s="155" t="s">
        <v>186</v>
      </c>
      <c r="L16" s="156" t="s">
        <v>179</v>
      </c>
      <c r="M16" s="157" t="s">
        <v>180</v>
      </c>
    </row>
    <row r="17" spans="1:13" ht="14.4" customHeight="1" x14ac:dyDescent="0.3">
      <c r="A17" s="180"/>
      <c r="B17" s="181" t="s">
        <v>59</v>
      </c>
      <c r="C17" s="182" t="s">
        <v>187</v>
      </c>
      <c r="D17" s="376" t="s">
        <v>263</v>
      </c>
      <c r="E17" s="377"/>
      <c r="F17" s="378"/>
      <c r="G17" s="388" t="s">
        <v>190</v>
      </c>
      <c r="H17" s="389"/>
      <c r="I17" s="183">
        <v>0</v>
      </c>
      <c r="J17" s="184">
        <v>173094</v>
      </c>
      <c r="K17" s="183">
        <f t="shared" ref="K17:K21" si="2">I17+J17</f>
        <v>173094</v>
      </c>
      <c r="L17" s="185"/>
      <c r="M17" s="186"/>
    </row>
    <row r="18" spans="1:13" ht="15" thickBot="1" x14ac:dyDescent="0.35">
      <c r="A18" s="187"/>
      <c r="B18" s="188" t="s">
        <v>59</v>
      </c>
      <c r="C18" s="189" t="s">
        <v>187</v>
      </c>
      <c r="D18" s="385" t="s">
        <v>263</v>
      </c>
      <c r="E18" s="386"/>
      <c r="F18" s="387"/>
      <c r="G18" s="392" t="s">
        <v>189</v>
      </c>
      <c r="H18" s="393"/>
      <c r="I18" s="190">
        <v>0</v>
      </c>
      <c r="J18" s="191">
        <v>131688</v>
      </c>
      <c r="K18" s="190">
        <f t="shared" si="2"/>
        <v>131688</v>
      </c>
      <c r="L18" s="192"/>
      <c r="M18" s="258"/>
    </row>
    <row r="19" spans="1:13" x14ac:dyDescent="0.3">
      <c r="A19" s="166"/>
      <c r="B19" s="167" t="s">
        <v>59</v>
      </c>
      <c r="C19" s="168" t="s">
        <v>187</v>
      </c>
      <c r="D19" s="327" t="s">
        <v>263</v>
      </c>
      <c r="E19" s="328"/>
      <c r="F19" s="329"/>
      <c r="G19" s="330" t="s">
        <v>537</v>
      </c>
      <c r="H19" s="331"/>
      <c r="I19" s="169">
        <v>0</v>
      </c>
      <c r="J19" s="170">
        <v>113549</v>
      </c>
      <c r="K19" s="169">
        <f t="shared" si="2"/>
        <v>113549</v>
      </c>
      <c r="L19" s="171"/>
      <c r="M19" s="261"/>
    </row>
    <row r="20" spans="1:13" ht="15" thickBot="1" x14ac:dyDescent="0.35">
      <c r="A20" s="173"/>
      <c r="B20" s="174" t="s">
        <v>59</v>
      </c>
      <c r="C20" s="175" t="s">
        <v>187</v>
      </c>
      <c r="D20" s="332" t="s">
        <v>263</v>
      </c>
      <c r="E20" s="333"/>
      <c r="F20" s="334"/>
      <c r="G20" s="335" t="s">
        <v>189</v>
      </c>
      <c r="H20" s="336"/>
      <c r="I20" s="176"/>
      <c r="J20" s="177">
        <v>130342</v>
      </c>
      <c r="K20" s="176">
        <f t="shared" si="2"/>
        <v>130342</v>
      </c>
      <c r="L20" s="178"/>
      <c r="M20" s="179"/>
    </row>
    <row r="21" spans="1:13" x14ac:dyDescent="0.3">
      <c r="A21" s="158"/>
      <c r="B21" s="159"/>
      <c r="C21" s="259"/>
      <c r="D21" s="426"/>
      <c r="E21" s="380"/>
      <c r="F21" s="381"/>
      <c r="G21" s="390"/>
      <c r="H21" s="391"/>
      <c r="I21" s="161"/>
      <c r="J21" s="162"/>
      <c r="K21" s="161">
        <f t="shared" si="2"/>
        <v>0</v>
      </c>
      <c r="L21" s="163"/>
      <c r="M21" s="164"/>
    </row>
    <row r="22" spans="1:13" x14ac:dyDescent="0.3">
      <c r="A22" s="56"/>
      <c r="B22" s="56"/>
      <c r="C22" s="56"/>
      <c r="D22" s="56"/>
      <c r="E22" s="56"/>
      <c r="F22" s="56"/>
      <c r="G22" s="57" t="s">
        <v>192</v>
      </c>
      <c r="H22" s="56"/>
      <c r="I22" s="58">
        <f>SUMIF($L17:$L21,"YES",$I17:$I21)</f>
        <v>0</v>
      </c>
      <c r="J22" s="58">
        <f>SUMIF($L17:$L21,"YES",$J17:$J21)</f>
        <v>0</v>
      </c>
      <c r="K22" s="58">
        <f>SUMIF($L17:$L21,"YES",$K17:$K21)</f>
        <v>0</v>
      </c>
      <c r="L22" s="56"/>
      <c r="M22" s="56"/>
    </row>
    <row r="23" spans="1:13" x14ac:dyDescent="0.3">
      <c r="A23" s="79"/>
      <c r="B23" s="79"/>
      <c r="C23" s="79"/>
      <c r="D23" s="79"/>
      <c r="E23" s="79"/>
      <c r="F23" s="79"/>
      <c r="G23" s="79"/>
      <c r="H23" s="79"/>
      <c r="I23" s="79"/>
      <c r="J23" s="79"/>
      <c r="K23" s="79"/>
      <c r="L23" s="79"/>
      <c r="M23" s="79"/>
    </row>
    <row r="24" spans="1:13" ht="18" x14ac:dyDescent="0.35">
      <c r="A24" s="322" t="s">
        <v>277</v>
      </c>
      <c r="B24" s="323"/>
      <c r="C24" s="323"/>
      <c r="D24" s="323"/>
      <c r="E24" s="323"/>
      <c r="F24" s="323"/>
      <c r="G24" s="323"/>
      <c r="H24" s="323"/>
      <c r="I24" s="323"/>
      <c r="J24" s="323"/>
      <c r="K24" s="323"/>
      <c r="L24" s="323"/>
      <c r="M24" s="324"/>
    </row>
    <row r="25" spans="1:13" ht="27.6" x14ac:dyDescent="0.3">
      <c r="A25" s="34"/>
      <c r="B25" s="35" t="s">
        <v>21</v>
      </c>
      <c r="C25" s="35" t="s">
        <v>178</v>
      </c>
      <c r="D25" s="325" t="s">
        <v>23</v>
      </c>
      <c r="E25" s="325"/>
      <c r="F25" s="325"/>
      <c r="G25" s="325" t="s">
        <v>195</v>
      </c>
      <c r="H25" s="325"/>
      <c r="I25" s="39" t="s">
        <v>184</v>
      </c>
      <c r="J25" s="39" t="s">
        <v>185</v>
      </c>
      <c r="K25" s="39" t="s">
        <v>186</v>
      </c>
      <c r="L25" s="93" t="s">
        <v>179</v>
      </c>
      <c r="M25" s="40" t="s">
        <v>180</v>
      </c>
    </row>
    <row r="26" spans="1:13" x14ac:dyDescent="0.3">
      <c r="A26" s="52"/>
      <c r="B26" s="42" t="s">
        <v>59</v>
      </c>
      <c r="C26" s="59" t="s">
        <v>187</v>
      </c>
      <c r="D26" s="307" t="s">
        <v>263</v>
      </c>
      <c r="E26" s="308"/>
      <c r="F26" s="309"/>
      <c r="G26" s="310" t="s">
        <v>194</v>
      </c>
      <c r="H26" s="311"/>
      <c r="I26" s="46"/>
      <c r="J26" s="47"/>
      <c r="K26" s="46">
        <v>6937391</v>
      </c>
      <c r="L26" s="45" t="s">
        <v>183</v>
      </c>
      <c r="M26" s="85"/>
    </row>
    <row r="27" spans="1:13" x14ac:dyDescent="0.3">
      <c r="A27" s="41"/>
      <c r="B27" s="42" t="s">
        <v>59</v>
      </c>
      <c r="C27" s="59" t="s">
        <v>187</v>
      </c>
      <c r="D27" s="307" t="s">
        <v>263</v>
      </c>
      <c r="E27" s="308"/>
      <c r="F27" s="309"/>
      <c r="G27" s="310" t="s">
        <v>196</v>
      </c>
      <c r="H27" s="311"/>
      <c r="I27" s="46">
        <f>I13</f>
        <v>0</v>
      </c>
      <c r="J27" s="47">
        <f>J13</f>
        <v>0</v>
      </c>
      <c r="K27" s="46">
        <f t="shared" ref="K27:K47" si="3">I27+J27</f>
        <v>0</v>
      </c>
      <c r="L27" s="45" t="s">
        <v>183</v>
      </c>
      <c r="M27" s="84"/>
    </row>
    <row r="28" spans="1:13" x14ac:dyDescent="0.3">
      <c r="A28" s="41"/>
      <c r="B28" s="42" t="s">
        <v>59</v>
      </c>
      <c r="C28" s="59" t="s">
        <v>187</v>
      </c>
      <c r="D28" s="307" t="s">
        <v>263</v>
      </c>
      <c r="E28" s="308"/>
      <c r="F28" s="309"/>
      <c r="G28" s="310" t="s">
        <v>197</v>
      </c>
      <c r="H28" s="311"/>
      <c r="I28" s="46">
        <f>I22</f>
        <v>0</v>
      </c>
      <c r="J28" s="47">
        <f>J22</f>
        <v>0</v>
      </c>
      <c r="K28" s="46">
        <f t="shared" si="3"/>
        <v>0</v>
      </c>
      <c r="L28" s="45" t="s">
        <v>183</v>
      </c>
      <c r="M28" s="84"/>
    </row>
    <row r="29" spans="1:13" x14ac:dyDescent="0.3">
      <c r="A29" s="41"/>
      <c r="B29" s="42" t="s">
        <v>59</v>
      </c>
      <c r="C29" s="87"/>
      <c r="D29" s="411"/>
      <c r="E29" s="341"/>
      <c r="F29" s="342"/>
      <c r="G29" s="345"/>
      <c r="H29" s="347"/>
      <c r="I29" s="88"/>
      <c r="J29" s="89"/>
      <c r="K29" s="46">
        <f t="shared" si="3"/>
        <v>0</v>
      </c>
      <c r="L29" s="83"/>
      <c r="M29" s="85"/>
    </row>
    <row r="30" spans="1:13" x14ac:dyDescent="0.3">
      <c r="A30" s="41"/>
      <c r="B30" s="42" t="s">
        <v>59</v>
      </c>
      <c r="C30" s="87"/>
      <c r="D30" s="411"/>
      <c r="E30" s="341"/>
      <c r="F30" s="342"/>
      <c r="G30" s="345"/>
      <c r="H30" s="347"/>
      <c r="I30" s="88"/>
      <c r="J30" s="89"/>
      <c r="K30" s="46">
        <f t="shared" si="3"/>
        <v>0</v>
      </c>
      <c r="L30" s="83"/>
      <c r="M30" s="85"/>
    </row>
    <row r="31" spans="1:13" x14ac:dyDescent="0.3">
      <c r="A31" s="52"/>
      <c r="B31" s="42" t="s">
        <v>59</v>
      </c>
      <c r="C31" s="87"/>
      <c r="D31" s="411"/>
      <c r="E31" s="341"/>
      <c r="F31" s="342"/>
      <c r="G31" s="345"/>
      <c r="H31" s="347"/>
      <c r="I31" s="88"/>
      <c r="J31" s="89"/>
      <c r="K31" s="46">
        <f t="shared" si="3"/>
        <v>0</v>
      </c>
      <c r="L31" s="83"/>
      <c r="M31" s="85"/>
    </row>
    <row r="32" spans="1:13" x14ac:dyDescent="0.3">
      <c r="A32" s="41"/>
      <c r="B32" s="42" t="s">
        <v>59</v>
      </c>
      <c r="C32" s="87"/>
      <c r="D32" s="411"/>
      <c r="E32" s="341"/>
      <c r="F32" s="342"/>
      <c r="G32" s="345"/>
      <c r="H32" s="347"/>
      <c r="I32" s="88"/>
      <c r="J32" s="89"/>
      <c r="K32" s="46">
        <f t="shared" si="3"/>
        <v>0</v>
      </c>
      <c r="L32" s="83"/>
      <c r="M32" s="84"/>
    </row>
    <row r="33" spans="1:13" x14ac:dyDescent="0.3">
      <c r="A33" s="41"/>
      <c r="B33" s="42" t="s">
        <v>59</v>
      </c>
      <c r="C33" s="87"/>
      <c r="D33" s="411"/>
      <c r="E33" s="341"/>
      <c r="F33" s="342"/>
      <c r="G33" s="345"/>
      <c r="H33" s="347"/>
      <c r="I33" s="88"/>
      <c r="J33" s="89"/>
      <c r="K33" s="46">
        <f t="shared" si="3"/>
        <v>0</v>
      </c>
      <c r="L33" s="83"/>
      <c r="M33" s="84"/>
    </row>
    <row r="34" spans="1:13" x14ac:dyDescent="0.3">
      <c r="A34" s="41"/>
      <c r="B34" s="42" t="s">
        <v>59</v>
      </c>
      <c r="C34" s="87"/>
      <c r="D34" s="411"/>
      <c r="E34" s="341"/>
      <c r="F34" s="342"/>
      <c r="G34" s="345"/>
      <c r="H34" s="347"/>
      <c r="I34" s="88"/>
      <c r="J34" s="89"/>
      <c r="K34" s="46">
        <f t="shared" si="3"/>
        <v>0</v>
      </c>
      <c r="L34" s="83"/>
      <c r="M34" s="85"/>
    </row>
    <row r="35" spans="1:13" x14ac:dyDescent="0.3">
      <c r="A35" s="52"/>
      <c r="B35" s="42" t="s">
        <v>59</v>
      </c>
      <c r="C35" s="87"/>
      <c r="D35" s="411"/>
      <c r="E35" s="341"/>
      <c r="F35" s="342"/>
      <c r="G35" s="345"/>
      <c r="H35" s="347"/>
      <c r="I35" s="88"/>
      <c r="J35" s="89"/>
      <c r="K35" s="46">
        <f t="shared" si="3"/>
        <v>0</v>
      </c>
      <c r="L35" s="83"/>
      <c r="M35" s="85"/>
    </row>
    <row r="36" spans="1:13" x14ac:dyDescent="0.3">
      <c r="A36" s="41"/>
      <c r="B36" s="42" t="s">
        <v>59</v>
      </c>
      <c r="C36" s="87"/>
      <c r="D36" s="411"/>
      <c r="E36" s="341"/>
      <c r="F36" s="342"/>
      <c r="G36" s="345"/>
      <c r="H36" s="347"/>
      <c r="I36" s="88"/>
      <c r="J36" s="89"/>
      <c r="K36" s="46">
        <f t="shared" si="3"/>
        <v>0</v>
      </c>
      <c r="L36" s="83"/>
      <c r="M36" s="85"/>
    </row>
    <row r="37" spans="1:13" x14ac:dyDescent="0.3">
      <c r="A37" s="41"/>
      <c r="B37" s="42" t="s">
        <v>59</v>
      </c>
      <c r="C37" s="87"/>
      <c r="D37" s="411"/>
      <c r="E37" s="341"/>
      <c r="F37" s="342"/>
      <c r="G37" s="345"/>
      <c r="H37" s="347"/>
      <c r="I37" s="88"/>
      <c r="J37" s="89"/>
      <c r="K37" s="46">
        <f t="shared" si="3"/>
        <v>0</v>
      </c>
      <c r="L37" s="83"/>
      <c r="M37" s="85"/>
    </row>
    <row r="38" spans="1:13" x14ac:dyDescent="0.3">
      <c r="A38" s="41"/>
      <c r="B38" s="42" t="s">
        <v>59</v>
      </c>
      <c r="C38" s="87"/>
      <c r="D38" s="411"/>
      <c r="E38" s="341"/>
      <c r="F38" s="342"/>
      <c r="G38" s="345"/>
      <c r="H38" s="347"/>
      <c r="I38" s="88"/>
      <c r="J38" s="89"/>
      <c r="K38" s="46">
        <f t="shared" si="3"/>
        <v>0</v>
      </c>
      <c r="L38" s="83"/>
      <c r="M38" s="85"/>
    </row>
    <row r="39" spans="1:13" x14ac:dyDescent="0.3">
      <c r="A39" s="41"/>
      <c r="B39" s="42" t="s">
        <v>59</v>
      </c>
      <c r="C39" s="87"/>
      <c r="D39" s="411"/>
      <c r="E39" s="341"/>
      <c r="F39" s="342"/>
      <c r="G39" s="345"/>
      <c r="H39" s="347"/>
      <c r="I39" s="88"/>
      <c r="J39" s="89"/>
      <c r="K39" s="46">
        <f t="shared" si="3"/>
        <v>0</v>
      </c>
      <c r="L39" s="83"/>
      <c r="M39" s="85"/>
    </row>
    <row r="40" spans="1:13" x14ac:dyDescent="0.3">
      <c r="A40" s="41"/>
      <c r="B40" s="42" t="s">
        <v>59</v>
      </c>
      <c r="C40" s="87"/>
      <c r="D40" s="411"/>
      <c r="E40" s="341"/>
      <c r="F40" s="342"/>
      <c r="G40" s="345"/>
      <c r="H40" s="347"/>
      <c r="I40" s="88"/>
      <c r="J40" s="89"/>
      <c r="K40" s="46">
        <f t="shared" si="3"/>
        <v>0</v>
      </c>
      <c r="L40" s="83"/>
      <c r="M40" s="85"/>
    </row>
    <row r="41" spans="1:13" x14ac:dyDescent="0.3">
      <c r="A41" s="41"/>
      <c r="B41" s="42" t="s">
        <v>59</v>
      </c>
      <c r="C41" s="87"/>
      <c r="D41" s="411"/>
      <c r="E41" s="341"/>
      <c r="F41" s="342"/>
      <c r="G41" s="345"/>
      <c r="H41" s="347"/>
      <c r="I41" s="88"/>
      <c r="J41" s="89"/>
      <c r="K41" s="46">
        <f t="shared" si="3"/>
        <v>0</v>
      </c>
      <c r="L41" s="83"/>
      <c r="M41" s="85"/>
    </row>
    <row r="42" spans="1:13" x14ac:dyDescent="0.3">
      <c r="A42" s="52"/>
      <c r="B42" s="42" t="s">
        <v>59</v>
      </c>
      <c r="C42" s="87"/>
      <c r="D42" s="411"/>
      <c r="E42" s="341"/>
      <c r="F42" s="342"/>
      <c r="G42" s="345"/>
      <c r="H42" s="347"/>
      <c r="I42" s="88"/>
      <c r="J42" s="89"/>
      <c r="K42" s="46">
        <f t="shared" si="3"/>
        <v>0</v>
      </c>
      <c r="L42" s="83"/>
      <c r="M42" s="85"/>
    </row>
    <row r="43" spans="1:13" x14ac:dyDescent="0.3">
      <c r="A43" s="41"/>
      <c r="B43" s="42" t="s">
        <v>59</v>
      </c>
      <c r="C43" s="87"/>
      <c r="D43" s="411"/>
      <c r="E43" s="341"/>
      <c r="F43" s="342"/>
      <c r="G43" s="345"/>
      <c r="H43" s="347"/>
      <c r="I43" s="88"/>
      <c r="J43" s="89"/>
      <c r="K43" s="46">
        <f t="shared" si="3"/>
        <v>0</v>
      </c>
      <c r="L43" s="83"/>
      <c r="M43" s="84"/>
    </row>
    <row r="44" spans="1:13" x14ac:dyDescent="0.3">
      <c r="A44" s="41"/>
      <c r="B44" s="42" t="s">
        <v>59</v>
      </c>
      <c r="C44" s="87"/>
      <c r="D44" s="411"/>
      <c r="E44" s="341"/>
      <c r="F44" s="342"/>
      <c r="G44" s="345"/>
      <c r="H44" s="347"/>
      <c r="I44" s="88"/>
      <c r="J44" s="89"/>
      <c r="K44" s="46">
        <f t="shared" si="3"/>
        <v>0</v>
      </c>
      <c r="L44" s="83"/>
      <c r="M44" s="84"/>
    </row>
    <row r="45" spans="1:13" x14ac:dyDescent="0.3">
      <c r="A45" s="41"/>
      <c r="B45" s="42" t="s">
        <v>59</v>
      </c>
      <c r="C45" s="87"/>
      <c r="D45" s="411"/>
      <c r="E45" s="341"/>
      <c r="F45" s="342"/>
      <c r="G45" s="345"/>
      <c r="H45" s="347"/>
      <c r="I45" s="88"/>
      <c r="J45" s="89"/>
      <c r="K45" s="46">
        <f t="shared" si="3"/>
        <v>0</v>
      </c>
      <c r="L45" s="83"/>
      <c r="M45" s="85"/>
    </row>
    <row r="46" spans="1:13" x14ac:dyDescent="0.3">
      <c r="A46" s="41"/>
      <c r="B46" s="42" t="s">
        <v>59</v>
      </c>
      <c r="C46" s="87"/>
      <c r="D46" s="411"/>
      <c r="E46" s="341"/>
      <c r="F46" s="342"/>
      <c r="G46" s="345"/>
      <c r="H46" s="347"/>
      <c r="I46" s="88"/>
      <c r="J46" s="89"/>
      <c r="K46" s="46">
        <f t="shared" si="3"/>
        <v>0</v>
      </c>
      <c r="L46" s="83"/>
      <c r="M46" s="85"/>
    </row>
    <row r="47" spans="1:13" x14ac:dyDescent="0.3">
      <c r="A47" s="41"/>
      <c r="B47" s="42" t="s">
        <v>59</v>
      </c>
      <c r="C47" s="87"/>
      <c r="D47" s="411"/>
      <c r="E47" s="341"/>
      <c r="F47" s="342"/>
      <c r="G47" s="345"/>
      <c r="H47" s="347"/>
      <c r="I47" s="88"/>
      <c r="J47" s="89"/>
      <c r="K47" s="46">
        <f t="shared" si="3"/>
        <v>0</v>
      </c>
      <c r="L47" s="83"/>
      <c r="M47" s="85"/>
    </row>
    <row r="48" spans="1:13" x14ac:dyDescent="0.3">
      <c r="A48" s="56"/>
      <c r="B48" s="56"/>
      <c r="C48" s="56"/>
      <c r="D48" s="56"/>
      <c r="E48" s="56"/>
      <c r="F48" s="56"/>
      <c r="G48" s="57" t="s">
        <v>265</v>
      </c>
      <c r="H48" s="56"/>
      <c r="I48" s="58">
        <f>SUMIF($L26:$L47,"YES",$I26:$I47)</f>
        <v>0</v>
      </c>
      <c r="J48" s="58">
        <f>SUMIF($L26:$L47,"YES",$J26:$J47)</f>
        <v>0</v>
      </c>
      <c r="K48" s="58">
        <f>SUMIF($L26:$L47,"YES",$K26:$K47)</f>
        <v>6937391</v>
      </c>
      <c r="L48" s="56"/>
      <c r="M48" s="56"/>
    </row>
    <row r="49" spans="1:13" x14ac:dyDescent="0.3">
      <c r="A49" s="79"/>
      <c r="B49" s="79"/>
      <c r="C49" s="79"/>
      <c r="D49" s="79"/>
      <c r="E49" s="79"/>
      <c r="F49" s="79"/>
      <c r="G49" s="79"/>
      <c r="H49" s="79"/>
      <c r="I49" s="79"/>
      <c r="J49" s="79"/>
      <c r="K49" s="79"/>
      <c r="L49" s="79"/>
      <c r="M49" s="79"/>
    </row>
    <row r="50" spans="1:13" x14ac:dyDescent="0.3">
      <c r="A50" s="79"/>
      <c r="B50" s="79"/>
      <c r="C50" s="79"/>
      <c r="D50" s="79"/>
      <c r="E50" s="79"/>
      <c r="F50" s="79"/>
      <c r="G50" s="79"/>
      <c r="H50" s="79"/>
      <c r="I50" s="79"/>
      <c r="J50" s="79"/>
      <c r="K50" s="79"/>
      <c r="L50" s="79"/>
      <c r="M50" s="79"/>
    </row>
    <row r="51" spans="1:13" ht="18" x14ac:dyDescent="0.35">
      <c r="A51" s="312" t="s">
        <v>288</v>
      </c>
      <c r="B51" s="313"/>
      <c r="C51" s="313"/>
      <c r="D51" s="313"/>
      <c r="E51" s="313"/>
      <c r="F51" s="313"/>
      <c r="G51" s="313"/>
      <c r="H51" s="313"/>
      <c r="I51" s="313"/>
      <c r="J51" s="313"/>
      <c r="K51" s="313"/>
      <c r="L51" s="313"/>
      <c r="M51" s="314"/>
    </row>
    <row r="52" spans="1:13" ht="36.6" customHeight="1" x14ac:dyDescent="0.3">
      <c r="A52" s="60"/>
      <c r="B52" s="61" t="s">
        <v>21</v>
      </c>
      <c r="C52" s="61" t="s">
        <v>178</v>
      </c>
      <c r="D52" s="315" t="s">
        <v>23</v>
      </c>
      <c r="E52" s="315"/>
      <c r="F52" s="315"/>
      <c r="G52" s="315" t="s">
        <v>195</v>
      </c>
      <c r="H52" s="315"/>
      <c r="I52" s="62"/>
      <c r="J52" s="62"/>
      <c r="K52" s="62" t="s">
        <v>237</v>
      </c>
      <c r="L52" s="93" t="s">
        <v>179</v>
      </c>
      <c r="M52" s="63" t="s">
        <v>180</v>
      </c>
    </row>
    <row r="53" spans="1:13" ht="25.2" customHeight="1" x14ac:dyDescent="0.3">
      <c r="A53" s="41"/>
      <c r="B53" s="42" t="s">
        <v>59</v>
      </c>
      <c r="C53" s="59" t="s">
        <v>187</v>
      </c>
      <c r="D53" s="307" t="s">
        <v>263</v>
      </c>
      <c r="E53" s="308"/>
      <c r="F53" s="309"/>
      <c r="G53" s="310" t="s">
        <v>234</v>
      </c>
      <c r="H53" s="311"/>
      <c r="I53" s="64"/>
      <c r="J53" s="46"/>
      <c r="K53" s="46">
        <v>1740800</v>
      </c>
      <c r="L53" s="45" t="s">
        <v>183</v>
      </c>
      <c r="M53" s="84"/>
    </row>
    <row r="54" spans="1:13" x14ac:dyDescent="0.3">
      <c r="A54" s="41"/>
      <c r="B54" s="42" t="s">
        <v>59</v>
      </c>
      <c r="C54" s="59" t="s">
        <v>187</v>
      </c>
      <c r="D54" s="307" t="s">
        <v>263</v>
      </c>
      <c r="E54" s="308"/>
      <c r="F54" s="309"/>
      <c r="G54" s="310" t="s">
        <v>260</v>
      </c>
      <c r="H54" s="311"/>
      <c r="I54" s="65"/>
      <c r="J54" s="47"/>
      <c r="K54" s="46">
        <v>5000000</v>
      </c>
      <c r="L54" s="45" t="s">
        <v>183</v>
      </c>
      <c r="M54" s="94"/>
    </row>
    <row r="55" spans="1:13" x14ac:dyDescent="0.3">
      <c r="A55" s="305" t="s">
        <v>266</v>
      </c>
      <c r="B55" s="305"/>
      <c r="C55" s="305"/>
      <c r="D55" s="305"/>
      <c r="E55" s="305"/>
      <c r="F55" s="305"/>
      <c r="G55" s="305"/>
      <c r="H55" s="305"/>
      <c r="I55" s="305"/>
      <c r="J55" s="305"/>
      <c r="K55" s="66">
        <f>SUMIF($L53:$L54,"YES",$K53:$K54)</f>
        <v>6740800</v>
      </c>
      <c r="L55" s="67"/>
      <c r="M55" s="67"/>
    </row>
    <row r="56" spans="1:13" ht="15" thickBot="1" x14ac:dyDescent="0.35">
      <c r="A56" s="306" t="s">
        <v>265</v>
      </c>
      <c r="B56" s="306"/>
      <c r="C56" s="306"/>
      <c r="D56" s="306"/>
      <c r="E56" s="306"/>
      <c r="F56" s="306"/>
      <c r="G56" s="306"/>
      <c r="H56" s="306"/>
      <c r="I56" s="306"/>
      <c r="J56" s="306"/>
      <c r="K56" s="68">
        <f>K48</f>
        <v>6937391</v>
      </c>
      <c r="L56" s="56"/>
      <c r="M56" s="56"/>
    </row>
    <row r="57" spans="1:13" s="32" customFormat="1" ht="15" thickBot="1" x14ac:dyDescent="0.35">
      <c r="A57" s="316" t="str">
        <f>IF(K57&lt;0,"YOUR BUDGET EXCEEDS THE AVAILABLE REVENUE.",(IF(K57=0,"CONGRATULATIONS! YOU BALANCED YOUR BUDGET.","YOUR REVENUES EXCEED EXPENDITURES.  YOU CAN ADD MORE TO THE BUDGET.")))</f>
        <v>YOUR BUDGET EXCEEDS THE AVAILABLE REVENUE.</v>
      </c>
      <c r="B57" s="317"/>
      <c r="C57" s="317"/>
      <c r="D57" s="317"/>
      <c r="E57" s="317"/>
      <c r="F57" s="317"/>
      <c r="G57" s="317"/>
      <c r="H57" s="317"/>
      <c r="I57" s="317"/>
      <c r="J57" s="317"/>
      <c r="K57" s="69">
        <f>K55-K56</f>
        <v>-196591</v>
      </c>
      <c r="L57" s="70"/>
      <c r="M57" s="71"/>
    </row>
    <row r="58" spans="1:13" x14ac:dyDescent="0.3">
      <c r="A58" s="79"/>
      <c r="B58" s="79"/>
      <c r="C58" s="79"/>
      <c r="D58" s="79"/>
      <c r="E58" s="79"/>
      <c r="F58" s="79"/>
      <c r="G58" s="79"/>
      <c r="H58" s="79"/>
      <c r="I58" s="79"/>
      <c r="J58" s="79"/>
      <c r="K58" s="79"/>
      <c r="L58" s="79"/>
      <c r="M58" s="79"/>
    </row>
    <row r="59" spans="1:13" x14ac:dyDescent="0.3">
      <c r="A59" s="79"/>
      <c r="B59" s="79"/>
      <c r="C59" s="79"/>
      <c r="D59" s="79"/>
      <c r="E59" s="79"/>
      <c r="F59" s="79"/>
      <c r="G59" s="79"/>
      <c r="H59" s="79"/>
      <c r="I59" s="79"/>
      <c r="J59" s="79"/>
      <c r="K59" s="79"/>
      <c r="L59" s="79"/>
      <c r="M59" s="79"/>
    </row>
    <row r="60" spans="1:13" x14ac:dyDescent="0.3">
      <c r="A60" s="79"/>
      <c r="B60" s="79"/>
      <c r="C60" s="79"/>
      <c r="D60" s="79"/>
      <c r="E60" s="79"/>
      <c r="F60" s="79"/>
      <c r="G60" s="79"/>
      <c r="H60" s="79"/>
      <c r="I60" s="79"/>
      <c r="J60" s="79"/>
      <c r="K60" s="79"/>
      <c r="L60" s="79"/>
      <c r="M60" s="79"/>
    </row>
    <row r="61" spans="1:13" x14ac:dyDescent="0.3">
      <c r="A61" s="79"/>
      <c r="B61" s="79"/>
      <c r="C61" s="79"/>
      <c r="D61" s="79"/>
      <c r="E61" s="79"/>
      <c r="F61" s="79"/>
      <c r="G61" s="79"/>
      <c r="H61" s="79"/>
      <c r="I61" s="79"/>
      <c r="J61" s="79"/>
      <c r="K61" s="79"/>
      <c r="L61" s="79"/>
      <c r="M61" s="79"/>
    </row>
    <row r="62" spans="1:13" x14ac:dyDescent="0.3">
      <c r="A62" s="79"/>
      <c r="B62" s="79"/>
      <c r="C62" s="79"/>
      <c r="D62" s="79"/>
      <c r="E62" s="79"/>
      <c r="F62" s="79"/>
      <c r="G62" s="79"/>
      <c r="H62" s="79"/>
      <c r="I62" s="79"/>
      <c r="J62" s="79"/>
      <c r="K62" s="79"/>
      <c r="L62" s="79"/>
      <c r="M62" s="79"/>
    </row>
    <row r="63" spans="1:13" x14ac:dyDescent="0.3">
      <c r="A63" s="79"/>
      <c r="B63" s="79"/>
      <c r="C63" s="79"/>
      <c r="D63" s="79"/>
      <c r="E63" s="79"/>
      <c r="F63" s="79"/>
      <c r="G63" s="79"/>
      <c r="H63" s="79"/>
      <c r="I63" s="79"/>
      <c r="J63" s="79"/>
      <c r="K63" s="79"/>
      <c r="L63" s="79"/>
      <c r="M63" s="79"/>
    </row>
    <row r="64" spans="1:13" x14ac:dyDescent="0.3">
      <c r="A64" s="79"/>
      <c r="B64" s="79"/>
      <c r="C64" s="79"/>
      <c r="D64" s="79"/>
      <c r="E64" s="79"/>
      <c r="F64" s="79"/>
      <c r="G64" s="79"/>
      <c r="H64" s="79"/>
      <c r="I64" s="79"/>
      <c r="J64" s="79"/>
      <c r="K64" s="79"/>
      <c r="L64" s="79"/>
      <c r="M64" s="79"/>
    </row>
    <row r="65" spans="1:13" x14ac:dyDescent="0.3">
      <c r="A65" s="79"/>
      <c r="B65" s="79"/>
      <c r="C65" s="79"/>
      <c r="D65" s="79"/>
      <c r="E65" s="79"/>
      <c r="F65" s="79"/>
      <c r="G65" s="79"/>
      <c r="H65" s="79"/>
      <c r="I65" s="79"/>
      <c r="J65" s="79"/>
      <c r="K65" s="79"/>
      <c r="L65" s="79"/>
      <c r="M65" s="79"/>
    </row>
    <row r="66" spans="1:13" x14ac:dyDescent="0.3">
      <c r="A66" s="79"/>
      <c r="B66" s="79"/>
      <c r="C66" s="79"/>
      <c r="D66" s="79"/>
      <c r="E66" s="79"/>
      <c r="F66" s="79"/>
      <c r="G66" s="79"/>
      <c r="H66" s="79"/>
      <c r="I66" s="79"/>
      <c r="J66" s="79"/>
      <c r="K66" s="79"/>
      <c r="L66" s="79"/>
      <c r="M66" s="79"/>
    </row>
    <row r="67" spans="1:13" x14ac:dyDescent="0.3">
      <c r="A67" s="79"/>
      <c r="B67" s="79"/>
      <c r="C67" s="79"/>
      <c r="D67" s="79"/>
      <c r="E67" s="79"/>
      <c r="F67" s="79"/>
      <c r="G67" s="79"/>
      <c r="H67" s="79"/>
      <c r="I67" s="79"/>
      <c r="J67" s="79"/>
      <c r="K67" s="79"/>
      <c r="L67" s="79"/>
      <c r="M67" s="79"/>
    </row>
    <row r="68" spans="1:13" x14ac:dyDescent="0.3">
      <c r="A68" s="79"/>
      <c r="B68" s="79"/>
      <c r="C68" s="79"/>
      <c r="D68" s="79"/>
      <c r="E68" s="79"/>
      <c r="F68" s="79"/>
      <c r="G68" s="79"/>
      <c r="H68" s="79"/>
      <c r="I68" s="79"/>
      <c r="J68" s="79"/>
      <c r="K68" s="79"/>
      <c r="L68" s="79"/>
      <c r="M68" s="79"/>
    </row>
    <row r="69" spans="1:13" x14ac:dyDescent="0.3">
      <c r="A69" s="79"/>
      <c r="B69" s="79"/>
      <c r="C69" s="79"/>
      <c r="D69" s="79"/>
      <c r="E69" s="79"/>
      <c r="F69" s="79"/>
      <c r="G69" s="79"/>
      <c r="H69" s="79"/>
      <c r="I69" s="79"/>
      <c r="J69" s="79"/>
      <c r="K69" s="79"/>
      <c r="L69" s="79"/>
      <c r="M69" s="79"/>
    </row>
    <row r="70" spans="1:13" x14ac:dyDescent="0.3">
      <c r="A70" s="79"/>
      <c r="B70" s="79"/>
      <c r="C70" s="79"/>
      <c r="D70" s="79"/>
      <c r="E70" s="79"/>
      <c r="F70" s="79"/>
      <c r="G70" s="79"/>
      <c r="H70" s="79"/>
      <c r="I70" s="79"/>
      <c r="J70" s="79"/>
      <c r="K70" s="79"/>
      <c r="L70" s="79"/>
      <c r="M70" s="79"/>
    </row>
    <row r="71" spans="1:13" x14ac:dyDescent="0.3">
      <c r="A71" s="79"/>
      <c r="B71" s="79"/>
      <c r="C71" s="79"/>
      <c r="D71" s="79"/>
      <c r="E71" s="79"/>
      <c r="F71" s="79"/>
      <c r="G71" s="79"/>
      <c r="H71" s="79"/>
      <c r="I71" s="79"/>
      <c r="J71" s="79"/>
      <c r="K71" s="79"/>
      <c r="L71" s="79"/>
      <c r="M71" s="79"/>
    </row>
    <row r="72" spans="1:13" x14ac:dyDescent="0.3">
      <c r="A72" s="79"/>
      <c r="B72" s="79"/>
      <c r="C72" s="79"/>
      <c r="D72" s="79"/>
      <c r="E72" s="79"/>
      <c r="F72" s="79"/>
      <c r="G72" s="79"/>
      <c r="H72" s="79"/>
      <c r="I72" s="79"/>
      <c r="J72" s="79"/>
      <c r="K72" s="79"/>
      <c r="L72" s="79"/>
      <c r="M72" s="79"/>
    </row>
    <row r="73" spans="1:13" x14ac:dyDescent="0.3">
      <c r="A73" s="79"/>
      <c r="B73" s="79"/>
      <c r="C73" s="79"/>
      <c r="D73" s="79"/>
      <c r="E73" s="79"/>
      <c r="F73" s="79"/>
      <c r="G73" s="79"/>
      <c r="H73" s="79"/>
      <c r="I73" s="79"/>
      <c r="J73" s="79"/>
      <c r="K73" s="79"/>
      <c r="L73" s="79"/>
      <c r="M73" s="79"/>
    </row>
    <row r="74" spans="1:13" x14ac:dyDescent="0.3">
      <c r="A74" s="79"/>
      <c r="B74" s="79"/>
      <c r="C74" s="79"/>
      <c r="D74" s="79"/>
      <c r="E74" s="79"/>
      <c r="F74" s="79"/>
      <c r="G74" s="79"/>
      <c r="H74" s="79"/>
      <c r="I74" s="79"/>
      <c r="J74" s="79"/>
      <c r="K74" s="79"/>
      <c r="L74" s="79"/>
      <c r="M74" s="79"/>
    </row>
    <row r="75" spans="1:13" x14ac:dyDescent="0.3">
      <c r="A75" s="79"/>
      <c r="B75" s="79"/>
      <c r="C75" s="79"/>
      <c r="D75" s="79"/>
      <c r="E75" s="79"/>
      <c r="F75" s="79"/>
      <c r="G75" s="79"/>
      <c r="H75" s="79"/>
      <c r="I75" s="79"/>
      <c r="J75" s="79"/>
      <c r="K75" s="79"/>
      <c r="L75" s="79"/>
      <c r="M75" s="79"/>
    </row>
    <row r="76" spans="1:13" x14ac:dyDescent="0.3">
      <c r="A76" s="79"/>
      <c r="B76" s="79"/>
      <c r="C76" s="79"/>
      <c r="D76" s="79"/>
      <c r="E76" s="79"/>
      <c r="F76" s="79"/>
      <c r="G76" s="79"/>
      <c r="H76" s="79"/>
      <c r="I76" s="79"/>
      <c r="J76" s="79"/>
      <c r="K76" s="79"/>
      <c r="L76" s="79"/>
      <c r="M76" s="79"/>
    </row>
  </sheetData>
  <mergeCells count="72">
    <mergeCell ref="A1:M1"/>
    <mergeCell ref="A8:M8"/>
    <mergeCell ref="A15:M15"/>
    <mergeCell ref="G16:H16"/>
    <mergeCell ref="D17:F17"/>
    <mergeCell ref="G17:H17"/>
    <mergeCell ref="A3:M3"/>
    <mergeCell ref="D26:F26"/>
    <mergeCell ref="G26:H26"/>
    <mergeCell ref="D18:F18"/>
    <mergeCell ref="G18:H18"/>
    <mergeCell ref="D19:F19"/>
    <mergeCell ref="G19:H19"/>
    <mergeCell ref="D20:F20"/>
    <mergeCell ref="G20:H20"/>
    <mergeCell ref="D21:F21"/>
    <mergeCell ref="G21:H21"/>
    <mergeCell ref="A24:M24"/>
    <mergeCell ref="D25:F25"/>
    <mergeCell ref="G25:H25"/>
    <mergeCell ref="D27:F27"/>
    <mergeCell ref="G27:H27"/>
    <mergeCell ref="D28:F28"/>
    <mergeCell ref="G28:H28"/>
    <mergeCell ref="D29:F29"/>
    <mergeCell ref="G29:H29"/>
    <mergeCell ref="D34:F34"/>
    <mergeCell ref="G34:H34"/>
    <mergeCell ref="D33:F33"/>
    <mergeCell ref="G33:H33"/>
    <mergeCell ref="D30:F30"/>
    <mergeCell ref="G30:H30"/>
    <mergeCell ref="D31:F31"/>
    <mergeCell ref="G31:H31"/>
    <mergeCell ref="D32:F32"/>
    <mergeCell ref="G32:H32"/>
    <mergeCell ref="D36:F36"/>
    <mergeCell ref="G36:H36"/>
    <mergeCell ref="D37:F37"/>
    <mergeCell ref="G37:H37"/>
    <mergeCell ref="D35:F35"/>
    <mergeCell ref="G35:H35"/>
    <mergeCell ref="D38:F38"/>
    <mergeCell ref="G38:H38"/>
    <mergeCell ref="D39:F39"/>
    <mergeCell ref="G39:H39"/>
    <mergeCell ref="D40:F40"/>
    <mergeCell ref="G40:H40"/>
    <mergeCell ref="D41:F41"/>
    <mergeCell ref="G41:H41"/>
    <mergeCell ref="D42:F42"/>
    <mergeCell ref="G42:H42"/>
    <mergeCell ref="D43:F43"/>
    <mergeCell ref="G43:H43"/>
    <mergeCell ref="D53:F53"/>
    <mergeCell ref="G53:H53"/>
    <mergeCell ref="D44:F44"/>
    <mergeCell ref="G44:H44"/>
    <mergeCell ref="D45:F45"/>
    <mergeCell ref="G45:H45"/>
    <mergeCell ref="D46:F46"/>
    <mergeCell ref="G46:H46"/>
    <mergeCell ref="D47:F47"/>
    <mergeCell ref="G47:H47"/>
    <mergeCell ref="A51:M51"/>
    <mergeCell ref="D52:F52"/>
    <mergeCell ref="G52:H52"/>
    <mergeCell ref="D54:F54"/>
    <mergeCell ref="G54:H54"/>
    <mergeCell ref="A55:J55"/>
    <mergeCell ref="A56:J56"/>
    <mergeCell ref="A57:J57"/>
  </mergeCells>
  <dataValidations count="2">
    <dataValidation type="list" allowBlank="1" showInputMessage="1" showErrorMessage="1" promptTitle="Add to Recommended Budget?" prompt="Enter &quot;Yes&quot; to add to Recommended Budget. " sqref="L5" xr:uid="{D25B5DC9-9AF0-40BE-AB40-BD287F9DCC9A}">
      <formula1>$O$1:$O$2</formula1>
    </dataValidation>
    <dataValidation type="list" allowBlank="1" showInputMessage="1" showErrorMessage="1" promptTitle="Add to Recommended Budget?" prompt="Enter &quot;Yes&quot; to add to Recommended Budget. " sqref="L10:L12 L26:L47 L17:L21" xr:uid="{DF325724-7025-47BB-BA8A-356245432483}">
      <formula1>$P$1:$P$2</formula1>
    </dataValidation>
  </dataValidations>
  <printOptions horizontalCentered="1"/>
  <pageMargins left="0.25" right="0.25" top="0.75" bottom="0.75" header="0.3" footer="0.3"/>
  <pageSetup scale="59" fitToHeight="0" orientation="landscape" r:id="rId1"/>
  <headerFooter>
    <oddHeader>&amp;C&amp;14COLLIN COUNTY - FY 2027 HEALTHCARE FUND BUILD-YOUR-OWN-BUDGET</oddHeader>
    <oddFooter>&amp;CPage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Add to Recommended Budget?" prompt="Enter &quot;Yes&quot; to add to Recommended Budget. " xr:uid="{768D73D5-6920-4D6E-921B-8DC2A4377E42}">
          <x14:formula1>
            <xm:f>'General Fund'!$P$1:$P$2</xm:f>
          </x14:formula1>
          <xm:sqref>L53:L54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E243D-F082-485F-94FB-6D0550228568}">
  <sheetPr>
    <pageSetUpPr fitToPage="1"/>
  </sheetPr>
  <dimension ref="A1:P98"/>
  <sheetViews>
    <sheetView zoomScaleNormal="100" workbookViewId="0">
      <pane ySplit="2" topLeftCell="A3" activePane="bottomLeft" state="frozen"/>
      <selection pane="bottomLeft" activeCell="M5" sqref="M5"/>
    </sheetView>
  </sheetViews>
  <sheetFormatPr defaultColWidth="8.88671875" defaultRowHeight="14.4" x14ac:dyDescent="0.3"/>
  <cols>
    <col min="1" max="1" width="6" style="30" bestFit="1" customWidth="1"/>
    <col min="2" max="2" width="5" style="30" bestFit="1" customWidth="1"/>
    <col min="3" max="3" width="15.33203125"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3.5546875" style="30" bestFit="1" customWidth="1"/>
    <col min="10" max="10" width="11.33203125" style="30" bestFit="1" customWidth="1"/>
    <col min="11" max="11" width="13.5546875" style="30" bestFit="1" customWidth="1"/>
    <col min="12" max="12" width="9.109375" style="30" bestFit="1" customWidth="1"/>
    <col min="13" max="13" width="31.6640625" style="30" customWidth="1"/>
    <col min="14" max="16384" width="8.88671875" style="30"/>
  </cols>
  <sheetData>
    <row r="1" spans="1:16" ht="18" x14ac:dyDescent="0.35">
      <c r="A1" s="373" t="s">
        <v>286</v>
      </c>
      <c r="B1" s="374"/>
      <c r="C1" s="374"/>
      <c r="D1" s="374"/>
      <c r="E1" s="374"/>
      <c r="F1" s="374"/>
      <c r="G1" s="374"/>
      <c r="H1" s="374"/>
      <c r="I1" s="374"/>
      <c r="J1" s="374"/>
      <c r="K1" s="374"/>
      <c r="L1" s="374"/>
      <c r="M1" s="375"/>
      <c r="O1" s="31" t="s">
        <v>183</v>
      </c>
      <c r="P1" s="31" t="s">
        <v>183</v>
      </c>
    </row>
    <row r="2" spans="1:16" s="32" customFormat="1" ht="6" customHeight="1" x14ac:dyDescent="0.3">
      <c r="A2" s="74"/>
      <c r="B2" s="74"/>
      <c r="C2" s="74"/>
      <c r="D2" s="74"/>
      <c r="E2" s="75"/>
      <c r="F2" s="76"/>
      <c r="G2" s="75"/>
      <c r="H2" s="77"/>
      <c r="I2" s="78"/>
      <c r="J2" s="78"/>
      <c r="K2" s="78"/>
      <c r="L2" s="78"/>
      <c r="M2" s="78"/>
      <c r="O2" s="33" t="s">
        <v>232</v>
      </c>
      <c r="P2" s="33" t="s">
        <v>232</v>
      </c>
    </row>
    <row r="3" spans="1:16" ht="18" x14ac:dyDescent="0.35">
      <c r="A3" s="406" t="s">
        <v>491</v>
      </c>
      <c r="B3" s="407"/>
      <c r="C3" s="407"/>
      <c r="D3" s="407"/>
      <c r="E3" s="407"/>
      <c r="F3" s="407"/>
      <c r="G3" s="407"/>
      <c r="H3" s="407"/>
      <c r="I3" s="407"/>
      <c r="J3" s="407"/>
      <c r="K3" s="407"/>
      <c r="L3" s="407"/>
      <c r="M3" s="408"/>
    </row>
    <row r="4" spans="1:16" ht="43.2" x14ac:dyDescent="0.3">
      <c r="A4" s="138" t="s">
        <v>182</v>
      </c>
      <c r="B4" s="139" t="s">
        <v>21</v>
      </c>
      <c r="C4" s="139" t="s">
        <v>178</v>
      </c>
      <c r="D4" s="139" t="s">
        <v>22</v>
      </c>
      <c r="E4" s="140" t="s">
        <v>23</v>
      </c>
      <c r="F4" s="141" t="s">
        <v>181</v>
      </c>
      <c r="G4" s="140" t="s">
        <v>24</v>
      </c>
      <c r="H4" s="142" t="s">
        <v>26</v>
      </c>
      <c r="I4" s="143" t="s">
        <v>488</v>
      </c>
      <c r="J4" s="143" t="s">
        <v>489</v>
      </c>
      <c r="K4" s="143" t="s">
        <v>490</v>
      </c>
      <c r="L4" s="93" t="s">
        <v>179</v>
      </c>
      <c r="M4" s="144" t="s">
        <v>180</v>
      </c>
    </row>
    <row r="5" spans="1:16" x14ac:dyDescent="0.3">
      <c r="A5" s="41"/>
      <c r="B5" s="42" t="s">
        <v>383</v>
      </c>
      <c r="C5" s="43" t="s">
        <v>384</v>
      </c>
      <c r="D5" s="43"/>
      <c r="E5" s="48" t="s">
        <v>207</v>
      </c>
      <c r="F5" s="43">
        <v>1</v>
      </c>
      <c r="G5" s="44" t="s">
        <v>465</v>
      </c>
      <c r="H5" s="45" t="s">
        <v>34</v>
      </c>
      <c r="I5" s="46">
        <v>0</v>
      </c>
      <c r="J5" s="47">
        <v>3500000</v>
      </c>
      <c r="K5" s="46">
        <f t="shared" ref="K5" si="0">I5+J5</f>
        <v>3500000</v>
      </c>
      <c r="L5" s="83" t="s">
        <v>183</v>
      </c>
      <c r="M5" s="44"/>
    </row>
    <row r="6" spans="1:16" x14ac:dyDescent="0.3">
      <c r="A6" s="41"/>
      <c r="B6" s="42" t="s">
        <v>388</v>
      </c>
      <c r="C6" s="43" t="s">
        <v>389</v>
      </c>
      <c r="D6" s="43"/>
      <c r="E6" s="48" t="s">
        <v>472</v>
      </c>
      <c r="F6" s="43">
        <v>1</v>
      </c>
      <c r="G6" s="44" t="s">
        <v>473</v>
      </c>
      <c r="H6" s="45" t="s">
        <v>34</v>
      </c>
      <c r="I6" s="46">
        <v>0</v>
      </c>
      <c r="J6" s="47">
        <v>13000</v>
      </c>
      <c r="K6" s="46">
        <f t="shared" ref="K6:K15" si="1">I6+J6</f>
        <v>13000</v>
      </c>
      <c r="L6" s="83" t="s">
        <v>183</v>
      </c>
      <c r="M6" s="44"/>
    </row>
    <row r="7" spans="1:16" x14ac:dyDescent="0.3">
      <c r="A7" s="41"/>
      <c r="B7" s="42" t="s">
        <v>388</v>
      </c>
      <c r="C7" s="43" t="s">
        <v>390</v>
      </c>
      <c r="D7" s="43"/>
      <c r="E7" s="48" t="s">
        <v>403</v>
      </c>
      <c r="F7" s="43">
        <v>100</v>
      </c>
      <c r="G7" s="44" t="s">
        <v>474</v>
      </c>
      <c r="H7" s="45" t="s">
        <v>34</v>
      </c>
      <c r="I7" s="46">
        <v>0</v>
      </c>
      <c r="J7" s="47">
        <v>2581</v>
      </c>
      <c r="K7" s="46">
        <f t="shared" si="1"/>
        <v>2581</v>
      </c>
      <c r="L7" s="83" t="s">
        <v>183</v>
      </c>
      <c r="M7" s="44"/>
    </row>
    <row r="8" spans="1:16" x14ac:dyDescent="0.3">
      <c r="A8" s="41"/>
      <c r="B8" s="42" t="s">
        <v>391</v>
      </c>
      <c r="C8" s="43" t="s">
        <v>392</v>
      </c>
      <c r="D8" s="43"/>
      <c r="E8" s="48" t="s">
        <v>475</v>
      </c>
      <c r="F8" s="43">
        <v>1</v>
      </c>
      <c r="G8" s="44" t="s">
        <v>476</v>
      </c>
      <c r="H8" s="45" t="s">
        <v>34</v>
      </c>
      <c r="I8" s="46">
        <v>0</v>
      </c>
      <c r="J8" s="47">
        <v>610000</v>
      </c>
      <c r="K8" s="46">
        <f t="shared" si="1"/>
        <v>610000</v>
      </c>
      <c r="L8" s="83" t="s">
        <v>183</v>
      </c>
      <c r="M8" s="44"/>
    </row>
    <row r="9" spans="1:16" x14ac:dyDescent="0.3">
      <c r="A9" s="41"/>
      <c r="B9" s="42" t="s">
        <v>208</v>
      </c>
      <c r="C9" s="43" t="s">
        <v>209</v>
      </c>
      <c r="D9" s="43"/>
      <c r="E9" s="48" t="s">
        <v>210</v>
      </c>
      <c r="F9" s="43">
        <v>1</v>
      </c>
      <c r="G9" s="44" t="s">
        <v>477</v>
      </c>
      <c r="H9" s="45" t="s">
        <v>34</v>
      </c>
      <c r="I9" s="46">
        <v>0</v>
      </c>
      <c r="J9" s="47">
        <v>100000</v>
      </c>
      <c r="K9" s="46">
        <f t="shared" si="1"/>
        <v>100000</v>
      </c>
      <c r="L9" s="83" t="s">
        <v>183</v>
      </c>
      <c r="M9" s="44"/>
    </row>
    <row r="10" spans="1:16" x14ac:dyDescent="0.3">
      <c r="A10" s="41"/>
      <c r="B10" s="42" t="s">
        <v>211</v>
      </c>
      <c r="C10" s="43" t="s">
        <v>212</v>
      </c>
      <c r="D10" s="43"/>
      <c r="E10" s="48" t="s">
        <v>213</v>
      </c>
      <c r="F10" s="43">
        <v>1</v>
      </c>
      <c r="G10" s="44" t="s">
        <v>479</v>
      </c>
      <c r="H10" s="45" t="s">
        <v>34</v>
      </c>
      <c r="I10" s="46">
        <v>0</v>
      </c>
      <c r="J10" s="47">
        <v>90000</v>
      </c>
      <c r="K10" s="46">
        <f t="shared" si="1"/>
        <v>90000</v>
      </c>
      <c r="L10" s="83" t="s">
        <v>183</v>
      </c>
      <c r="M10" s="44"/>
    </row>
    <row r="11" spans="1:16" x14ac:dyDescent="0.3">
      <c r="A11" s="41"/>
      <c r="B11" s="42" t="s">
        <v>393</v>
      </c>
      <c r="C11" s="43" t="s">
        <v>394</v>
      </c>
      <c r="D11" s="43"/>
      <c r="E11" s="48" t="s">
        <v>480</v>
      </c>
      <c r="F11" s="43">
        <v>100</v>
      </c>
      <c r="G11" s="44" t="s">
        <v>481</v>
      </c>
      <c r="H11" s="45" t="s">
        <v>34</v>
      </c>
      <c r="I11" s="46">
        <v>0</v>
      </c>
      <c r="J11" s="47">
        <v>12000</v>
      </c>
      <c r="K11" s="46">
        <f t="shared" si="1"/>
        <v>12000</v>
      </c>
      <c r="L11" s="83" t="s">
        <v>183</v>
      </c>
      <c r="M11" s="44"/>
    </row>
    <row r="12" spans="1:16" ht="28.8" x14ac:dyDescent="0.3">
      <c r="A12" s="41"/>
      <c r="B12" s="42" t="s">
        <v>395</v>
      </c>
      <c r="C12" s="43" t="s">
        <v>396</v>
      </c>
      <c r="D12" s="43"/>
      <c r="E12" s="48" t="s">
        <v>482</v>
      </c>
      <c r="F12" s="43">
        <v>1</v>
      </c>
      <c r="G12" s="44" t="s">
        <v>483</v>
      </c>
      <c r="H12" s="45" t="s">
        <v>34</v>
      </c>
      <c r="I12" s="46">
        <v>0</v>
      </c>
      <c r="J12" s="47">
        <v>400000</v>
      </c>
      <c r="K12" s="46">
        <f t="shared" si="1"/>
        <v>400000</v>
      </c>
      <c r="L12" s="83" t="s">
        <v>183</v>
      </c>
      <c r="M12" s="44"/>
    </row>
    <row r="13" spans="1:16" ht="28.8" x14ac:dyDescent="0.3">
      <c r="A13" s="41"/>
      <c r="B13" s="42" t="s">
        <v>395</v>
      </c>
      <c r="C13" s="43" t="s">
        <v>396</v>
      </c>
      <c r="D13" s="43"/>
      <c r="E13" s="48" t="s">
        <v>482</v>
      </c>
      <c r="F13" s="43">
        <v>2</v>
      </c>
      <c r="G13" s="44" t="s">
        <v>484</v>
      </c>
      <c r="H13" s="45" t="s">
        <v>34</v>
      </c>
      <c r="I13" s="46">
        <v>0</v>
      </c>
      <c r="J13" s="47">
        <v>100000</v>
      </c>
      <c r="K13" s="46">
        <f t="shared" si="1"/>
        <v>100000</v>
      </c>
      <c r="L13" s="83" t="s">
        <v>183</v>
      </c>
      <c r="M13" s="44"/>
    </row>
    <row r="14" spans="1:16" x14ac:dyDescent="0.3">
      <c r="A14" s="41"/>
      <c r="B14" s="42" t="s">
        <v>397</v>
      </c>
      <c r="C14" s="43" t="s">
        <v>398</v>
      </c>
      <c r="D14" s="43"/>
      <c r="E14" s="48" t="s">
        <v>485</v>
      </c>
      <c r="F14" s="43">
        <v>1</v>
      </c>
      <c r="G14" s="44" t="s">
        <v>486</v>
      </c>
      <c r="H14" s="45" t="s">
        <v>34</v>
      </c>
      <c r="I14" s="46">
        <v>0</v>
      </c>
      <c r="J14" s="47">
        <v>3000000</v>
      </c>
      <c r="K14" s="46">
        <f t="shared" si="1"/>
        <v>3000000</v>
      </c>
      <c r="L14" s="83" t="s">
        <v>183</v>
      </c>
      <c r="M14" s="44"/>
    </row>
    <row r="15" spans="1:16" x14ac:dyDescent="0.3">
      <c r="A15" s="41"/>
      <c r="B15" s="42" t="s">
        <v>397</v>
      </c>
      <c r="C15" s="43" t="s">
        <v>398</v>
      </c>
      <c r="D15" s="43"/>
      <c r="E15" s="48" t="s">
        <v>485</v>
      </c>
      <c r="F15" s="43">
        <v>2</v>
      </c>
      <c r="G15" s="44" t="s">
        <v>487</v>
      </c>
      <c r="H15" s="45" t="s">
        <v>34</v>
      </c>
      <c r="I15" s="46">
        <v>0</v>
      </c>
      <c r="J15" s="47">
        <v>500000</v>
      </c>
      <c r="K15" s="46">
        <f t="shared" si="1"/>
        <v>500000</v>
      </c>
      <c r="L15" s="83" t="s">
        <v>183</v>
      </c>
      <c r="M15" s="44"/>
    </row>
    <row r="16" spans="1:16" x14ac:dyDescent="0.3">
      <c r="A16" s="145"/>
      <c r="B16" s="145"/>
      <c r="C16" s="145"/>
      <c r="D16" s="145"/>
      <c r="E16" s="145"/>
      <c r="F16" s="145"/>
      <c r="G16" s="146" t="s">
        <v>513</v>
      </c>
      <c r="H16" s="145"/>
      <c r="I16" s="147">
        <f>SUMIF($L5:$L15,"NO",$I5:$I15)</f>
        <v>0</v>
      </c>
      <c r="J16" s="147">
        <f>SUMIF($L5:$L15,"NO",$J5:$J15)</f>
        <v>0</v>
      </c>
      <c r="K16" s="147">
        <f>SUMIF($L5:$L15,"NO",$K5:$K15)</f>
        <v>0</v>
      </c>
      <c r="L16" s="145"/>
      <c r="M16" s="145"/>
    </row>
    <row r="17" spans="1:13" x14ac:dyDescent="0.3">
      <c r="A17" s="79"/>
      <c r="B17" s="79"/>
      <c r="C17" s="79"/>
      <c r="D17" s="79"/>
      <c r="E17" s="79"/>
      <c r="F17" s="79"/>
      <c r="G17" s="79"/>
      <c r="H17" s="79"/>
      <c r="I17" s="79"/>
      <c r="J17" s="79"/>
      <c r="K17" s="79"/>
      <c r="L17" s="79"/>
      <c r="M17" s="79"/>
    </row>
    <row r="18" spans="1:13" ht="18" x14ac:dyDescent="0.35">
      <c r="A18" s="322" t="s">
        <v>278</v>
      </c>
      <c r="B18" s="323"/>
      <c r="C18" s="323"/>
      <c r="D18" s="323"/>
      <c r="E18" s="323"/>
      <c r="F18" s="323"/>
      <c r="G18" s="323"/>
      <c r="H18" s="323"/>
      <c r="I18" s="323"/>
      <c r="J18" s="323"/>
      <c r="K18" s="323"/>
      <c r="L18" s="323"/>
      <c r="M18" s="324"/>
    </row>
    <row r="19" spans="1:13" ht="31.8" x14ac:dyDescent="0.3">
      <c r="A19" s="34" t="s">
        <v>182</v>
      </c>
      <c r="B19" s="35" t="s">
        <v>21</v>
      </c>
      <c r="C19" s="35" t="s">
        <v>178</v>
      </c>
      <c r="D19" s="35" t="s">
        <v>22</v>
      </c>
      <c r="E19" s="36" t="s">
        <v>23</v>
      </c>
      <c r="F19" s="37" t="s">
        <v>181</v>
      </c>
      <c r="G19" s="36" t="s">
        <v>24</v>
      </c>
      <c r="H19" s="38" t="s">
        <v>26</v>
      </c>
      <c r="I19" s="39" t="s">
        <v>27</v>
      </c>
      <c r="J19" s="39" t="s">
        <v>28</v>
      </c>
      <c r="K19" s="39" t="s">
        <v>29</v>
      </c>
      <c r="L19" s="93" t="s">
        <v>179</v>
      </c>
      <c r="M19" s="40" t="s">
        <v>180</v>
      </c>
    </row>
    <row r="20" spans="1:13" x14ac:dyDescent="0.3">
      <c r="A20" s="41">
        <v>500</v>
      </c>
      <c r="B20" s="42" t="s">
        <v>112</v>
      </c>
      <c r="C20" s="43" t="s">
        <v>113</v>
      </c>
      <c r="D20" s="43">
        <v>3</v>
      </c>
      <c r="E20" s="44" t="s">
        <v>114</v>
      </c>
      <c r="F20" s="43">
        <v>1</v>
      </c>
      <c r="G20" s="48" t="s">
        <v>115</v>
      </c>
      <c r="H20" s="45" t="s">
        <v>34</v>
      </c>
      <c r="I20" s="46">
        <v>2711</v>
      </c>
      <c r="J20" s="47">
        <v>77528</v>
      </c>
      <c r="K20" s="46">
        <f t="shared" ref="K20:K21" si="2">I20+J20</f>
        <v>80239</v>
      </c>
      <c r="L20" s="83"/>
      <c r="M20" s="85"/>
    </row>
    <row r="21" spans="1:13" x14ac:dyDescent="0.3">
      <c r="A21" s="41">
        <v>501</v>
      </c>
      <c r="B21" s="42" t="s">
        <v>112</v>
      </c>
      <c r="C21" s="43" t="s">
        <v>116</v>
      </c>
      <c r="D21" s="43">
        <v>3</v>
      </c>
      <c r="E21" s="44" t="s">
        <v>117</v>
      </c>
      <c r="F21" s="43">
        <v>1</v>
      </c>
      <c r="G21" s="48" t="s">
        <v>118</v>
      </c>
      <c r="H21" s="45" t="s">
        <v>34</v>
      </c>
      <c r="I21" s="46">
        <v>14249</v>
      </c>
      <c r="J21" s="47">
        <v>78149</v>
      </c>
      <c r="K21" s="46">
        <f t="shared" si="2"/>
        <v>92398</v>
      </c>
      <c r="L21" s="83"/>
      <c r="M21" s="85"/>
    </row>
    <row r="22" spans="1:13" x14ac:dyDescent="0.3">
      <c r="A22" s="56"/>
      <c r="B22" s="56"/>
      <c r="C22" s="56"/>
      <c r="D22" s="56"/>
      <c r="E22" s="56"/>
      <c r="F22" s="56"/>
      <c r="G22" s="57" t="s">
        <v>191</v>
      </c>
      <c r="H22" s="56"/>
      <c r="I22" s="58">
        <f>SUMIF($L20:$L21,"YES",$I20:$I21)</f>
        <v>0</v>
      </c>
      <c r="J22" s="58">
        <f>SUMIF($L20:$L21,"YES",$J20:$J21)</f>
        <v>0</v>
      </c>
      <c r="K22" s="58">
        <f>SUMIF($L20:$L21,"YES",$K20:$K21)</f>
        <v>0</v>
      </c>
      <c r="L22" s="56"/>
      <c r="M22" s="56"/>
    </row>
    <row r="23" spans="1:13" x14ac:dyDescent="0.3">
      <c r="A23" s="79"/>
      <c r="B23" s="79"/>
      <c r="C23" s="79"/>
      <c r="D23" s="79"/>
      <c r="E23" s="79"/>
      <c r="F23" s="79"/>
      <c r="G23" s="79"/>
      <c r="H23" s="79"/>
      <c r="I23" s="79"/>
      <c r="J23" s="79"/>
      <c r="K23" s="79"/>
      <c r="L23" s="79"/>
      <c r="M23" s="79"/>
    </row>
    <row r="24" spans="1:13" ht="18" x14ac:dyDescent="0.35">
      <c r="A24" s="322" t="s">
        <v>279</v>
      </c>
      <c r="B24" s="323"/>
      <c r="C24" s="323"/>
      <c r="D24" s="323"/>
      <c r="E24" s="323"/>
      <c r="F24" s="323"/>
      <c r="G24" s="323"/>
      <c r="H24" s="323"/>
      <c r="I24" s="323"/>
      <c r="J24" s="323"/>
      <c r="K24" s="323"/>
      <c r="L24" s="323"/>
      <c r="M24" s="324"/>
    </row>
    <row r="25" spans="1:13" ht="31.8" x14ac:dyDescent="0.3">
      <c r="A25" s="34" t="s">
        <v>182</v>
      </c>
      <c r="B25" s="35" t="s">
        <v>21</v>
      </c>
      <c r="C25" s="35" t="s">
        <v>178</v>
      </c>
      <c r="D25" s="35" t="s">
        <v>22</v>
      </c>
      <c r="E25" s="36" t="s">
        <v>23</v>
      </c>
      <c r="F25" s="37" t="s">
        <v>181</v>
      </c>
      <c r="G25" s="36" t="s">
        <v>24</v>
      </c>
      <c r="H25" s="38" t="s">
        <v>26</v>
      </c>
      <c r="I25" s="39" t="s">
        <v>229</v>
      </c>
      <c r="J25" s="39" t="s">
        <v>230</v>
      </c>
      <c r="K25" s="39" t="s">
        <v>533</v>
      </c>
      <c r="L25" s="93" t="s">
        <v>179</v>
      </c>
      <c r="M25" s="40" t="s">
        <v>180</v>
      </c>
    </row>
    <row r="26" spans="1:13" x14ac:dyDescent="0.3">
      <c r="A26" s="41"/>
      <c r="B26" s="42" t="s">
        <v>202</v>
      </c>
      <c r="C26" s="43" t="s">
        <v>203</v>
      </c>
      <c r="D26" s="43"/>
      <c r="E26" s="44" t="s">
        <v>204</v>
      </c>
      <c r="F26" s="43">
        <v>1</v>
      </c>
      <c r="G26" s="44" t="s">
        <v>225</v>
      </c>
      <c r="H26" s="45" t="s">
        <v>34</v>
      </c>
      <c r="I26" s="46">
        <v>7560</v>
      </c>
      <c r="J26" s="47">
        <v>-1025</v>
      </c>
      <c r="K26" s="46">
        <f t="shared" ref="K26:K29" si="3">I26+J26</f>
        <v>6535</v>
      </c>
      <c r="L26" s="83"/>
      <c r="M26" s="84"/>
    </row>
    <row r="27" spans="1:13" x14ac:dyDescent="0.3">
      <c r="A27" s="41"/>
      <c r="B27" s="42" t="s">
        <v>205</v>
      </c>
      <c r="C27" s="43" t="s">
        <v>206</v>
      </c>
      <c r="D27" s="43"/>
      <c r="E27" s="44" t="s">
        <v>207</v>
      </c>
      <c r="F27" s="43">
        <v>2</v>
      </c>
      <c r="G27" s="48" t="s">
        <v>226</v>
      </c>
      <c r="H27" s="45" t="s">
        <v>34</v>
      </c>
      <c r="I27" s="46">
        <v>0</v>
      </c>
      <c r="J27" s="47">
        <v>132000</v>
      </c>
      <c r="K27" s="46">
        <f t="shared" si="3"/>
        <v>132000</v>
      </c>
      <c r="L27" s="83"/>
      <c r="M27" s="85"/>
    </row>
    <row r="28" spans="1:13" x14ac:dyDescent="0.3">
      <c r="A28" s="41"/>
      <c r="B28" s="42" t="s">
        <v>208</v>
      </c>
      <c r="C28" s="43" t="s">
        <v>209</v>
      </c>
      <c r="D28" s="43"/>
      <c r="E28" s="44" t="s">
        <v>210</v>
      </c>
      <c r="F28" s="43">
        <v>2</v>
      </c>
      <c r="G28" s="48" t="s">
        <v>227</v>
      </c>
      <c r="H28" s="45" t="s">
        <v>34</v>
      </c>
      <c r="I28" s="46">
        <v>150000</v>
      </c>
      <c r="J28" s="47">
        <v>65000</v>
      </c>
      <c r="K28" s="46">
        <f t="shared" si="3"/>
        <v>215000</v>
      </c>
      <c r="L28" s="83"/>
      <c r="M28" s="85"/>
    </row>
    <row r="29" spans="1:13" x14ac:dyDescent="0.3">
      <c r="A29" s="41"/>
      <c r="B29" s="42" t="s">
        <v>211</v>
      </c>
      <c r="C29" s="43" t="s">
        <v>212</v>
      </c>
      <c r="D29" s="43"/>
      <c r="E29" s="44" t="s">
        <v>213</v>
      </c>
      <c r="F29" s="43">
        <v>2</v>
      </c>
      <c r="G29" s="48" t="s">
        <v>228</v>
      </c>
      <c r="H29" s="45" t="s">
        <v>34</v>
      </c>
      <c r="I29" s="46">
        <v>290000</v>
      </c>
      <c r="J29" s="47">
        <v>180000</v>
      </c>
      <c r="K29" s="46">
        <f t="shared" si="3"/>
        <v>470000</v>
      </c>
      <c r="L29" s="83"/>
      <c r="M29" s="85"/>
    </row>
    <row r="30" spans="1:13" x14ac:dyDescent="0.3">
      <c r="A30" s="56"/>
      <c r="B30" s="56"/>
      <c r="C30" s="56"/>
      <c r="D30" s="56"/>
      <c r="E30" s="56"/>
      <c r="F30" s="56"/>
      <c r="G30" s="57" t="s">
        <v>231</v>
      </c>
      <c r="H30" s="56"/>
      <c r="I30" s="58">
        <f>SUMIF($L26:$L29,"YES",$I26:$I29)</f>
        <v>0</v>
      </c>
      <c r="J30" s="58">
        <f>SUMIF($L26:$L29,"YES",$J26:$J29)</f>
        <v>0</v>
      </c>
      <c r="K30" s="58">
        <f>SUMIF($L26:$L29,"YES",$K26:$K29)</f>
        <v>0</v>
      </c>
      <c r="L30" s="56"/>
      <c r="M30" s="56"/>
    </row>
    <row r="31" spans="1:13" x14ac:dyDescent="0.3">
      <c r="A31" s="79"/>
      <c r="B31" s="79"/>
      <c r="C31" s="79"/>
      <c r="D31" s="79"/>
      <c r="E31" s="79"/>
      <c r="F31" s="79"/>
      <c r="G31" s="79"/>
      <c r="H31" s="79"/>
      <c r="I31" s="79"/>
      <c r="J31" s="79"/>
      <c r="K31" s="79"/>
      <c r="L31" s="79"/>
      <c r="M31" s="79"/>
    </row>
    <row r="32" spans="1:13" ht="18" x14ac:dyDescent="0.35">
      <c r="A32" s="322" t="s">
        <v>280</v>
      </c>
      <c r="B32" s="323"/>
      <c r="C32" s="323"/>
      <c r="D32" s="323"/>
      <c r="E32" s="323"/>
      <c r="F32" s="323"/>
      <c r="G32" s="323"/>
      <c r="H32" s="323"/>
      <c r="I32" s="323"/>
      <c r="J32" s="323"/>
      <c r="K32" s="323"/>
      <c r="L32" s="323"/>
      <c r="M32" s="324"/>
    </row>
    <row r="33" spans="1:13" ht="28.2" thickBot="1" x14ac:dyDescent="0.35">
      <c r="A33" s="151"/>
      <c r="B33" s="152" t="s">
        <v>21</v>
      </c>
      <c r="C33" s="152" t="s">
        <v>178</v>
      </c>
      <c r="D33" s="152"/>
      <c r="E33" s="153"/>
      <c r="F33" s="154"/>
      <c r="G33" s="405" t="s">
        <v>195</v>
      </c>
      <c r="H33" s="405"/>
      <c r="I33" s="155" t="s">
        <v>184</v>
      </c>
      <c r="J33" s="155" t="s">
        <v>185</v>
      </c>
      <c r="K33" s="155" t="s">
        <v>186</v>
      </c>
      <c r="L33" s="156" t="s">
        <v>179</v>
      </c>
      <c r="M33" s="157" t="s">
        <v>180</v>
      </c>
    </row>
    <row r="34" spans="1:13" ht="14.4" customHeight="1" x14ac:dyDescent="0.3">
      <c r="A34" s="180"/>
      <c r="B34" s="181"/>
      <c r="C34" s="182" t="s">
        <v>187</v>
      </c>
      <c r="D34" s="376" t="s">
        <v>282</v>
      </c>
      <c r="E34" s="377"/>
      <c r="F34" s="378"/>
      <c r="G34" s="388" t="s">
        <v>190</v>
      </c>
      <c r="H34" s="389"/>
      <c r="I34" s="183">
        <v>0</v>
      </c>
      <c r="J34" s="184">
        <v>420247</v>
      </c>
      <c r="K34" s="183">
        <f t="shared" ref="K34:K38" si="4">I34+J34</f>
        <v>420247</v>
      </c>
      <c r="L34" s="185"/>
      <c r="M34" s="186"/>
    </row>
    <row r="35" spans="1:13" ht="15" thickBot="1" x14ac:dyDescent="0.35">
      <c r="A35" s="187"/>
      <c r="B35" s="188"/>
      <c r="C35" s="189" t="s">
        <v>187</v>
      </c>
      <c r="D35" s="385" t="s">
        <v>282</v>
      </c>
      <c r="E35" s="386"/>
      <c r="F35" s="387"/>
      <c r="G35" s="392" t="s">
        <v>189</v>
      </c>
      <c r="H35" s="393"/>
      <c r="I35" s="190">
        <v>0</v>
      </c>
      <c r="J35" s="191">
        <v>325052</v>
      </c>
      <c r="K35" s="190">
        <f t="shared" si="4"/>
        <v>325052</v>
      </c>
      <c r="L35" s="192"/>
      <c r="M35" s="258"/>
    </row>
    <row r="36" spans="1:13" x14ac:dyDescent="0.3">
      <c r="A36" s="166"/>
      <c r="B36" s="167"/>
      <c r="C36" s="168" t="s">
        <v>187</v>
      </c>
      <c r="D36" s="327" t="s">
        <v>282</v>
      </c>
      <c r="E36" s="328"/>
      <c r="F36" s="329"/>
      <c r="G36" s="330" t="s">
        <v>537</v>
      </c>
      <c r="H36" s="331"/>
      <c r="I36" s="169">
        <v>0</v>
      </c>
      <c r="J36" s="170">
        <v>325052</v>
      </c>
      <c r="K36" s="169">
        <v>273599</v>
      </c>
      <c r="L36" s="171"/>
      <c r="M36" s="261"/>
    </row>
    <row r="37" spans="1:13" ht="15" thickBot="1" x14ac:dyDescent="0.35">
      <c r="A37" s="173"/>
      <c r="B37" s="174"/>
      <c r="C37" s="175" t="s">
        <v>187</v>
      </c>
      <c r="D37" s="332" t="s">
        <v>282</v>
      </c>
      <c r="E37" s="333"/>
      <c r="F37" s="334"/>
      <c r="G37" s="335" t="s">
        <v>189</v>
      </c>
      <c r="H37" s="336"/>
      <c r="I37" s="176"/>
      <c r="J37" s="177"/>
      <c r="K37" s="176">
        <v>321759</v>
      </c>
      <c r="L37" s="178"/>
      <c r="M37" s="179"/>
    </row>
    <row r="38" spans="1:13" x14ac:dyDescent="0.3">
      <c r="A38" s="158"/>
      <c r="B38" s="159"/>
      <c r="C38" s="259"/>
      <c r="D38" s="426"/>
      <c r="E38" s="380"/>
      <c r="F38" s="381"/>
      <c r="G38" s="390"/>
      <c r="H38" s="391"/>
      <c r="I38" s="161"/>
      <c r="J38" s="162"/>
      <c r="K38" s="161">
        <f t="shared" si="4"/>
        <v>0</v>
      </c>
      <c r="L38" s="163"/>
      <c r="M38" s="164"/>
    </row>
    <row r="39" spans="1:13" x14ac:dyDescent="0.3">
      <c r="A39" s="56"/>
      <c r="B39" s="56"/>
      <c r="C39" s="56"/>
      <c r="D39" s="56"/>
      <c r="E39" s="56"/>
      <c r="F39" s="56"/>
      <c r="G39" s="57" t="s">
        <v>192</v>
      </c>
      <c r="H39" s="56"/>
      <c r="I39" s="58">
        <f>SUMIF($L34:$L38,"YES",$I34:$I38)</f>
        <v>0</v>
      </c>
      <c r="J39" s="58">
        <f>SUMIF($L34:$L38,"YES",$J34:$J38)</f>
        <v>0</v>
      </c>
      <c r="K39" s="58">
        <f>SUMIF($L34:$L38,"YES",$K34:$K38)</f>
        <v>0</v>
      </c>
      <c r="L39" s="56"/>
      <c r="M39" s="56"/>
    </row>
    <row r="40" spans="1:13" x14ac:dyDescent="0.3">
      <c r="A40" s="79"/>
      <c r="B40" s="79"/>
      <c r="C40" s="79"/>
      <c r="D40" s="79"/>
      <c r="E40" s="79"/>
      <c r="F40" s="79"/>
      <c r="G40" s="79"/>
      <c r="H40" s="79"/>
      <c r="I40" s="79"/>
      <c r="J40" s="79"/>
      <c r="K40" s="79"/>
      <c r="L40" s="79"/>
      <c r="M40" s="79"/>
    </row>
    <row r="41" spans="1:13" ht="18" x14ac:dyDescent="0.35">
      <c r="A41" s="322" t="s">
        <v>281</v>
      </c>
      <c r="B41" s="323"/>
      <c r="C41" s="323"/>
      <c r="D41" s="323"/>
      <c r="E41" s="323"/>
      <c r="F41" s="323"/>
      <c r="G41" s="323"/>
      <c r="H41" s="323"/>
      <c r="I41" s="323"/>
      <c r="J41" s="323"/>
      <c r="K41" s="323"/>
      <c r="L41" s="323"/>
      <c r="M41" s="324"/>
    </row>
    <row r="42" spans="1:13" ht="27.6" x14ac:dyDescent="0.3">
      <c r="A42" s="34"/>
      <c r="B42" s="35" t="s">
        <v>21</v>
      </c>
      <c r="C42" s="35" t="s">
        <v>178</v>
      </c>
      <c r="D42" s="325" t="s">
        <v>23</v>
      </c>
      <c r="E42" s="325"/>
      <c r="F42" s="325"/>
      <c r="G42" s="325" t="s">
        <v>195</v>
      </c>
      <c r="H42" s="325"/>
      <c r="I42" s="39" t="s">
        <v>184</v>
      </c>
      <c r="J42" s="39" t="s">
        <v>185</v>
      </c>
      <c r="K42" s="39" t="s">
        <v>186</v>
      </c>
      <c r="L42" s="93" t="s">
        <v>179</v>
      </c>
      <c r="M42" s="40" t="s">
        <v>180</v>
      </c>
    </row>
    <row r="43" spans="1:13" x14ac:dyDescent="0.3">
      <c r="A43" s="52"/>
      <c r="B43" s="42"/>
      <c r="C43" s="59" t="s">
        <v>187</v>
      </c>
      <c r="D43" s="307" t="s">
        <v>282</v>
      </c>
      <c r="E43" s="308"/>
      <c r="F43" s="309"/>
      <c r="G43" s="310" t="s">
        <v>194</v>
      </c>
      <c r="H43" s="311"/>
      <c r="I43" s="46"/>
      <c r="J43" s="47"/>
      <c r="K43" s="46">
        <v>207485270</v>
      </c>
      <c r="L43" s="45" t="s">
        <v>183</v>
      </c>
      <c r="M43" s="85"/>
    </row>
    <row r="44" spans="1:13" x14ac:dyDescent="0.3">
      <c r="A44" s="41"/>
      <c r="B44" s="42"/>
      <c r="C44" s="59" t="s">
        <v>187</v>
      </c>
      <c r="D44" s="307" t="s">
        <v>282</v>
      </c>
      <c r="E44" s="308"/>
      <c r="F44" s="309"/>
      <c r="G44" s="310" t="s">
        <v>196</v>
      </c>
      <c r="H44" s="311"/>
      <c r="I44" s="46">
        <f>I22</f>
        <v>0</v>
      </c>
      <c r="J44" s="47">
        <f>J22</f>
        <v>0</v>
      </c>
      <c r="K44" s="46">
        <f t="shared" ref="K44:K66" si="5">I44+J44</f>
        <v>0</v>
      </c>
      <c r="L44" s="45" t="s">
        <v>183</v>
      </c>
      <c r="M44" s="84"/>
    </row>
    <row r="45" spans="1:13" x14ac:dyDescent="0.3">
      <c r="A45" s="41"/>
      <c r="B45" s="42"/>
      <c r="C45" s="59" t="s">
        <v>187</v>
      </c>
      <c r="D45" s="307" t="s">
        <v>282</v>
      </c>
      <c r="E45" s="308"/>
      <c r="F45" s="309"/>
      <c r="G45" s="310" t="s">
        <v>197</v>
      </c>
      <c r="H45" s="311"/>
      <c r="I45" s="46">
        <f>I39</f>
        <v>0</v>
      </c>
      <c r="J45" s="47">
        <f>J39</f>
        <v>0</v>
      </c>
      <c r="K45" s="46">
        <f t="shared" si="5"/>
        <v>0</v>
      </c>
      <c r="L45" s="45" t="s">
        <v>183</v>
      </c>
      <c r="M45" s="84"/>
    </row>
    <row r="46" spans="1:13" x14ac:dyDescent="0.3">
      <c r="A46" s="41"/>
      <c r="B46" s="42"/>
      <c r="C46" s="59" t="s">
        <v>187</v>
      </c>
      <c r="D46" s="307" t="s">
        <v>282</v>
      </c>
      <c r="E46" s="308"/>
      <c r="F46" s="309"/>
      <c r="G46" s="310" t="s">
        <v>233</v>
      </c>
      <c r="H46" s="311"/>
      <c r="I46" s="46">
        <f>I30</f>
        <v>0</v>
      </c>
      <c r="J46" s="47">
        <f>J30</f>
        <v>0</v>
      </c>
      <c r="K46" s="46">
        <f t="shared" si="5"/>
        <v>0</v>
      </c>
      <c r="L46" s="83" t="s">
        <v>183</v>
      </c>
      <c r="M46" s="85"/>
    </row>
    <row r="47" spans="1:13" x14ac:dyDescent="0.3">
      <c r="A47" s="41"/>
      <c r="B47" s="42"/>
      <c r="C47" s="87"/>
      <c r="D47" s="411"/>
      <c r="E47" s="341"/>
      <c r="F47" s="342"/>
      <c r="G47" s="345"/>
      <c r="H47" s="347"/>
      <c r="I47" s="88"/>
      <c r="J47" s="89"/>
      <c r="K47" s="46">
        <f t="shared" ref="K47:K59" si="6">I47+J47</f>
        <v>0</v>
      </c>
      <c r="L47" s="83"/>
      <c r="M47" s="84"/>
    </row>
    <row r="48" spans="1:13" x14ac:dyDescent="0.3">
      <c r="A48" s="41"/>
      <c r="B48" s="42"/>
      <c r="C48" s="87"/>
      <c r="D48" s="411"/>
      <c r="E48" s="341"/>
      <c r="F48" s="342"/>
      <c r="G48" s="345"/>
      <c r="H48" s="347"/>
      <c r="I48" s="88"/>
      <c r="J48" s="89"/>
      <c r="K48" s="46">
        <f t="shared" si="6"/>
        <v>0</v>
      </c>
      <c r="L48" s="83"/>
      <c r="M48" s="84"/>
    </row>
    <row r="49" spans="1:13" x14ac:dyDescent="0.3">
      <c r="A49" s="41"/>
      <c r="B49" s="42"/>
      <c r="C49" s="87"/>
      <c r="D49" s="411"/>
      <c r="E49" s="341"/>
      <c r="F49" s="342"/>
      <c r="G49" s="345"/>
      <c r="H49" s="347"/>
      <c r="I49" s="88"/>
      <c r="J49" s="89"/>
      <c r="K49" s="46">
        <f t="shared" si="6"/>
        <v>0</v>
      </c>
      <c r="L49" s="83"/>
      <c r="M49" s="84"/>
    </row>
    <row r="50" spans="1:13" x14ac:dyDescent="0.3">
      <c r="A50" s="41"/>
      <c r="B50" s="42"/>
      <c r="C50" s="87"/>
      <c r="D50" s="411"/>
      <c r="E50" s="341"/>
      <c r="F50" s="342"/>
      <c r="G50" s="345"/>
      <c r="H50" s="347"/>
      <c r="I50" s="88"/>
      <c r="J50" s="89"/>
      <c r="K50" s="46">
        <f t="shared" ref="K50" si="7">I50+J50</f>
        <v>0</v>
      </c>
      <c r="L50" s="83"/>
      <c r="M50" s="84"/>
    </row>
    <row r="51" spans="1:13" x14ac:dyDescent="0.3">
      <c r="A51" s="41"/>
      <c r="B51" s="42"/>
      <c r="C51" s="87"/>
      <c r="D51" s="411"/>
      <c r="E51" s="341"/>
      <c r="F51" s="342"/>
      <c r="G51" s="345"/>
      <c r="H51" s="347"/>
      <c r="I51" s="88"/>
      <c r="J51" s="89"/>
      <c r="K51" s="46">
        <f t="shared" si="6"/>
        <v>0</v>
      </c>
      <c r="L51" s="83"/>
      <c r="M51" s="84"/>
    </row>
    <row r="52" spans="1:13" x14ac:dyDescent="0.3">
      <c r="A52" s="41"/>
      <c r="B52" s="42"/>
      <c r="C52" s="87"/>
      <c r="D52" s="411"/>
      <c r="E52" s="341"/>
      <c r="F52" s="342"/>
      <c r="G52" s="345"/>
      <c r="H52" s="347"/>
      <c r="I52" s="88"/>
      <c r="J52" s="89"/>
      <c r="K52" s="46">
        <f t="shared" ref="K52:K55" si="8">I52+J52</f>
        <v>0</v>
      </c>
      <c r="L52" s="83"/>
      <c r="M52" s="84"/>
    </row>
    <row r="53" spans="1:13" x14ac:dyDescent="0.3">
      <c r="A53" s="41"/>
      <c r="B53" s="42"/>
      <c r="C53" s="87"/>
      <c r="D53" s="411"/>
      <c r="E53" s="341"/>
      <c r="F53" s="342"/>
      <c r="G53" s="345"/>
      <c r="H53" s="347"/>
      <c r="I53" s="88"/>
      <c r="J53" s="89"/>
      <c r="K53" s="46">
        <f t="shared" si="8"/>
        <v>0</v>
      </c>
      <c r="L53" s="83"/>
      <c r="M53" s="84"/>
    </row>
    <row r="54" spans="1:13" x14ac:dyDescent="0.3">
      <c r="A54" s="41"/>
      <c r="B54" s="42"/>
      <c r="C54" s="87"/>
      <c r="D54" s="411"/>
      <c r="E54" s="341"/>
      <c r="F54" s="342"/>
      <c r="G54" s="345"/>
      <c r="H54" s="347"/>
      <c r="I54" s="88"/>
      <c r="J54" s="89"/>
      <c r="K54" s="46">
        <f t="shared" si="8"/>
        <v>0</v>
      </c>
      <c r="L54" s="83"/>
      <c r="M54" s="84"/>
    </row>
    <row r="55" spans="1:13" x14ac:dyDescent="0.3">
      <c r="A55" s="41"/>
      <c r="B55" s="42"/>
      <c r="C55" s="87"/>
      <c r="D55" s="411"/>
      <c r="E55" s="341"/>
      <c r="F55" s="342"/>
      <c r="G55" s="345"/>
      <c r="H55" s="347"/>
      <c r="I55" s="88"/>
      <c r="J55" s="89"/>
      <c r="K55" s="46">
        <f t="shared" si="8"/>
        <v>0</v>
      </c>
      <c r="L55" s="83"/>
      <c r="M55" s="84"/>
    </row>
    <row r="56" spans="1:13" x14ac:dyDescent="0.3">
      <c r="A56" s="41"/>
      <c r="B56" s="42"/>
      <c r="C56" s="87"/>
      <c r="D56" s="411"/>
      <c r="E56" s="341"/>
      <c r="F56" s="342"/>
      <c r="G56" s="345"/>
      <c r="H56" s="347"/>
      <c r="I56" s="88"/>
      <c r="J56" s="89"/>
      <c r="K56" s="46">
        <f t="shared" si="6"/>
        <v>0</v>
      </c>
      <c r="L56" s="83"/>
      <c r="M56" s="84"/>
    </row>
    <row r="57" spans="1:13" x14ac:dyDescent="0.3">
      <c r="A57" s="41"/>
      <c r="B57" s="42"/>
      <c r="C57" s="87"/>
      <c r="D57" s="411"/>
      <c r="E57" s="341"/>
      <c r="F57" s="342"/>
      <c r="G57" s="345"/>
      <c r="H57" s="347"/>
      <c r="I57" s="88"/>
      <c r="J57" s="89"/>
      <c r="K57" s="46">
        <f t="shared" si="6"/>
        <v>0</v>
      </c>
      <c r="L57" s="83"/>
      <c r="M57" s="84"/>
    </row>
    <row r="58" spans="1:13" x14ac:dyDescent="0.3">
      <c r="A58" s="41"/>
      <c r="B58" s="42"/>
      <c r="C58" s="87"/>
      <c r="D58" s="411"/>
      <c r="E58" s="341"/>
      <c r="F58" s="342"/>
      <c r="G58" s="345"/>
      <c r="H58" s="347"/>
      <c r="I58" s="88"/>
      <c r="J58" s="89"/>
      <c r="K58" s="46">
        <f t="shared" si="6"/>
        <v>0</v>
      </c>
      <c r="L58" s="83"/>
      <c r="M58" s="84"/>
    </row>
    <row r="59" spans="1:13" x14ac:dyDescent="0.3">
      <c r="A59" s="41"/>
      <c r="B59" s="42"/>
      <c r="C59" s="87"/>
      <c r="D59" s="411"/>
      <c r="E59" s="341"/>
      <c r="F59" s="342"/>
      <c r="G59" s="345"/>
      <c r="H59" s="347"/>
      <c r="I59" s="88"/>
      <c r="J59" s="89"/>
      <c r="K59" s="46">
        <f t="shared" si="6"/>
        <v>0</v>
      </c>
      <c r="L59" s="83"/>
      <c r="M59" s="84"/>
    </row>
    <row r="60" spans="1:13" x14ac:dyDescent="0.3">
      <c r="A60" s="52"/>
      <c r="B60" s="42"/>
      <c r="C60" s="87"/>
      <c r="D60" s="411"/>
      <c r="E60" s="341"/>
      <c r="F60" s="342"/>
      <c r="G60" s="345"/>
      <c r="H60" s="347"/>
      <c r="I60" s="88"/>
      <c r="J60" s="89"/>
      <c r="K60" s="46">
        <f t="shared" si="5"/>
        <v>0</v>
      </c>
      <c r="L60" s="83"/>
      <c r="M60" s="85"/>
    </row>
    <row r="61" spans="1:13" x14ac:dyDescent="0.3">
      <c r="A61" s="52"/>
      <c r="B61" s="42"/>
      <c r="C61" s="87"/>
      <c r="D61" s="411"/>
      <c r="E61" s="341"/>
      <c r="F61" s="342"/>
      <c r="G61" s="345"/>
      <c r="H61" s="347"/>
      <c r="I61" s="88"/>
      <c r="J61" s="89"/>
      <c r="K61" s="46">
        <f t="shared" si="5"/>
        <v>0</v>
      </c>
      <c r="L61" s="83"/>
      <c r="M61" s="85"/>
    </row>
    <row r="62" spans="1:13" x14ac:dyDescent="0.3">
      <c r="A62" s="41"/>
      <c r="B62" s="42"/>
      <c r="C62" s="87"/>
      <c r="D62" s="411"/>
      <c r="E62" s="341"/>
      <c r="F62" s="342"/>
      <c r="G62" s="345"/>
      <c r="H62" s="347"/>
      <c r="I62" s="88"/>
      <c r="J62" s="89"/>
      <c r="K62" s="46">
        <f t="shared" si="5"/>
        <v>0</v>
      </c>
      <c r="L62" s="83"/>
      <c r="M62" s="84"/>
    </row>
    <row r="63" spans="1:13" x14ac:dyDescent="0.3">
      <c r="A63" s="41"/>
      <c r="B63" s="42"/>
      <c r="C63" s="87"/>
      <c r="D63" s="411"/>
      <c r="E63" s="341"/>
      <c r="F63" s="342"/>
      <c r="G63" s="345"/>
      <c r="H63" s="347"/>
      <c r="I63" s="88"/>
      <c r="J63" s="89"/>
      <c r="K63" s="46">
        <f t="shared" si="5"/>
        <v>0</v>
      </c>
      <c r="L63" s="83"/>
      <c r="M63" s="84"/>
    </row>
    <row r="64" spans="1:13" x14ac:dyDescent="0.3">
      <c r="A64" s="41"/>
      <c r="B64" s="42"/>
      <c r="C64" s="87"/>
      <c r="D64" s="411"/>
      <c r="E64" s="341"/>
      <c r="F64" s="342"/>
      <c r="G64" s="345"/>
      <c r="H64" s="347"/>
      <c r="I64" s="88"/>
      <c r="J64" s="89"/>
      <c r="K64" s="46">
        <f t="shared" si="5"/>
        <v>0</v>
      </c>
      <c r="L64" s="83"/>
      <c r="M64" s="85"/>
    </row>
    <row r="65" spans="1:13" x14ac:dyDescent="0.3">
      <c r="A65" s="41"/>
      <c r="B65" s="42"/>
      <c r="C65" s="87"/>
      <c r="D65" s="411"/>
      <c r="E65" s="341"/>
      <c r="F65" s="342"/>
      <c r="G65" s="345"/>
      <c r="H65" s="347"/>
      <c r="I65" s="88"/>
      <c r="J65" s="89"/>
      <c r="K65" s="46">
        <f t="shared" si="5"/>
        <v>0</v>
      </c>
      <c r="L65" s="83"/>
      <c r="M65" s="85"/>
    </row>
    <row r="66" spans="1:13" x14ac:dyDescent="0.3">
      <c r="A66" s="41"/>
      <c r="B66" s="42"/>
      <c r="C66" s="87"/>
      <c r="D66" s="411"/>
      <c r="E66" s="341"/>
      <c r="F66" s="342"/>
      <c r="G66" s="345"/>
      <c r="H66" s="347"/>
      <c r="I66" s="88"/>
      <c r="J66" s="89"/>
      <c r="K66" s="46">
        <f t="shared" si="5"/>
        <v>0</v>
      </c>
      <c r="L66" s="83"/>
      <c r="M66" s="85"/>
    </row>
    <row r="67" spans="1:13" x14ac:dyDescent="0.3">
      <c r="A67" s="56"/>
      <c r="B67" s="56"/>
      <c r="C67" s="56"/>
      <c r="D67" s="56"/>
      <c r="E67" s="56"/>
      <c r="F67" s="56"/>
      <c r="G67" s="57" t="s">
        <v>287</v>
      </c>
      <c r="H67" s="56"/>
      <c r="I67" s="58">
        <f>SUMIF($L43:$L66,"YES",$I43:$I66)</f>
        <v>0</v>
      </c>
      <c r="J67" s="58">
        <f>SUMIF($L43:$L66,"YES",$J43:$J66)</f>
        <v>0</v>
      </c>
      <c r="K67" s="58">
        <f>SUMIF($L43:$L66,"YES",$K43:$K66)</f>
        <v>207485270</v>
      </c>
      <c r="L67" s="56"/>
      <c r="M67" s="56"/>
    </row>
    <row r="68" spans="1:13" x14ac:dyDescent="0.3">
      <c r="A68" s="79"/>
      <c r="B68" s="79"/>
      <c r="C68" s="79"/>
      <c r="D68" s="79"/>
      <c r="E68" s="79"/>
      <c r="F68" s="79"/>
      <c r="G68" s="79"/>
      <c r="H68" s="79"/>
      <c r="I68" s="79"/>
      <c r="J68" s="79"/>
      <c r="K68" s="79"/>
      <c r="L68" s="79"/>
      <c r="M68" s="79"/>
    </row>
    <row r="69" spans="1:13" x14ac:dyDescent="0.3">
      <c r="A69" s="79"/>
      <c r="B69" s="79"/>
      <c r="C69" s="79"/>
      <c r="D69" s="79"/>
      <c r="E69" s="79"/>
      <c r="F69" s="79"/>
      <c r="G69" s="79"/>
      <c r="H69" s="79"/>
      <c r="I69" s="79"/>
      <c r="J69" s="79"/>
      <c r="K69" s="79"/>
      <c r="L69" s="79"/>
      <c r="M69" s="79"/>
    </row>
    <row r="70" spans="1:13" ht="18" x14ac:dyDescent="0.35">
      <c r="A70" s="312" t="s">
        <v>289</v>
      </c>
      <c r="B70" s="313"/>
      <c r="C70" s="313"/>
      <c r="D70" s="313"/>
      <c r="E70" s="313"/>
      <c r="F70" s="313"/>
      <c r="G70" s="313"/>
      <c r="H70" s="313"/>
      <c r="I70" s="313"/>
      <c r="J70" s="313"/>
      <c r="K70" s="313"/>
      <c r="L70" s="313"/>
      <c r="M70" s="314"/>
    </row>
    <row r="71" spans="1:13" ht="36.6" customHeight="1" x14ac:dyDescent="0.3">
      <c r="A71" s="60"/>
      <c r="B71" s="61" t="s">
        <v>21</v>
      </c>
      <c r="C71" s="61" t="s">
        <v>178</v>
      </c>
      <c r="D71" s="315" t="s">
        <v>23</v>
      </c>
      <c r="E71" s="315"/>
      <c r="F71" s="315"/>
      <c r="G71" s="315" t="s">
        <v>195</v>
      </c>
      <c r="H71" s="315"/>
      <c r="I71" s="62" t="s">
        <v>236</v>
      </c>
      <c r="J71" s="62"/>
      <c r="K71" s="62" t="s">
        <v>237</v>
      </c>
      <c r="L71" s="93" t="s">
        <v>179</v>
      </c>
      <c r="M71" s="63" t="s">
        <v>180</v>
      </c>
    </row>
    <row r="72" spans="1:13" ht="25.2" customHeight="1" x14ac:dyDescent="0.3">
      <c r="A72" s="41"/>
      <c r="B72" s="42" t="s">
        <v>92</v>
      </c>
      <c r="C72" s="59" t="s">
        <v>187</v>
      </c>
      <c r="D72" s="307" t="s">
        <v>282</v>
      </c>
      <c r="E72" s="308"/>
      <c r="F72" s="309"/>
      <c r="G72" s="310" t="s">
        <v>234</v>
      </c>
      <c r="H72" s="311"/>
      <c r="I72" s="64"/>
      <c r="J72" s="46"/>
      <c r="K72" s="46">
        <v>109807895</v>
      </c>
      <c r="L72" s="45" t="s">
        <v>183</v>
      </c>
      <c r="M72" s="84"/>
    </row>
    <row r="73" spans="1:13" x14ac:dyDescent="0.3">
      <c r="A73" s="41"/>
      <c r="B73" s="95" t="s">
        <v>546</v>
      </c>
      <c r="C73" s="59" t="s">
        <v>187</v>
      </c>
      <c r="D73" s="307" t="s">
        <v>292</v>
      </c>
      <c r="E73" s="308"/>
      <c r="F73" s="309"/>
      <c r="G73" s="310" t="s">
        <v>294</v>
      </c>
      <c r="H73" s="311"/>
      <c r="I73" s="65">
        <f>'Tax Rates'!B21</f>
        <v>8.0000000000000004E-4</v>
      </c>
      <c r="J73" s="47"/>
      <c r="K73" s="46">
        <f>'Tax Rates'!C21</f>
        <v>2170587</v>
      </c>
      <c r="L73" s="45" t="s">
        <v>183</v>
      </c>
      <c r="M73" s="94"/>
    </row>
    <row r="74" spans="1:13" x14ac:dyDescent="0.3">
      <c r="A74" s="41"/>
      <c r="B74" s="95" t="s">
        <v>293</v>
      </c>
      <c r="C74" s="59" t="s">
        <v>187</v>
      </c>
      <c r="D74" s="307" t="s">
        <v>243</v>
      </c>
      <c r="E74" s="308"/>
      <c r="F74" s="309"/>
      <c r="G74" s="310" t="s">
        <v>294</v>
      </c>
      <c r="H74" s="311"/>
      <c r="I74" s="65">
        <f>'Tax Rates'!B23</f>
        <v>4.1849999999999998E-2</v>
      </c>
      <c r="J74" s="47"/>
      <c r="K74" s="46">
        <f>'Tax Rates'!C23</f>
        <v>113548787</v>
      </c>
      <c r="L74" s="45" t="s">
        <v>183</v>
      </c>
      <c r="M74" s="94"/>
    </row>
    <row r="75" spans="1:13" x14ac:dyDescent="0.3">
      <c r="A75" s="41"/>
      <c r="B75" s="95" t="s">
        <v>202</v>
      </c>
      <c r="C75" s="59" t="s">
        <v>187</v>
      </c>
      <c r="D75" s="307" t="s">
        <v>295</v>
      </c>
      <c r="E75" s="308"/>
      <c r="F75" s="309"/>
      <c r="G75" s="310" t="s">
        <v>260</v>
      </c>
      <c r="H75" s="311"/>
      <c r="I75" s="65"/>
      <c r="J75" s="47"/>
      <c r="K75" s="46">
        <v>300000</v>
      </c>
      <c r="L75" s="45" t="s">
        <v>183</v>
      </c>
      <c r="M75" s="94"/>
    </row>
    <row r="76" spans="1:13" x14ac:dyDescent="0.3">
      <c r="A76" s="41"/>
      <c r="B76" s="95" t="s">
        <v>296</v>
      </c>
      <c r="C76" s="59" t="s">
        <v>187</v>
      </c>
      <c r="D76" s="307" t="s">
        <v>297</v>
      </c>
      <c r="E76" s="308"/>
      <c r="F76" s="309"/>
      <c r="G76" s="310" t="s">
        <v>260</v>
      </c>
      <c r="H76" s="311"/>
      <c r="I76" s="65"/>
      <c r="J76" s="47"/>
      <c r="K76" s="46">
        <v>46330</v>
      </c>
      <c r="L76" s="45" t="s">
        <v>183</v>
      </c>
      <c r="M76" s="94"/>
    </row>
    <row r="77" spans="1:13" x14ac:dyDescent="0.3">
      <c r="A77" s="305" t="s">
        <v>290</v>
      </c>
      <c r="B77" s="305"/>
      <c r="C77" s="305"/>
      <c r="D77" s="305"/>
      <c r="E77" s="305"/>
      <c r="F77" s="305"/>
      <c r="G77" s="305"/>
      <c r="H77" s="305"/>
      <c r="I77" s="305"/>
      <c r="J77" s="305"/>
      <c r="K77" s="66">
        <f>SUMIF($L72:$L76,"YES",$K72:$K76)</f>
        <v>225873599</v>
      </c>
      <c r="L77" s="67"/>
      <c r="M77" s="67"/>
    </row>
    <row r="78" spans="1:13" ht="15" thickBot="1" x14ac:dyDescent="0.35">
      <c r="A78" s="306" t="s">
        <v>291</v>
      </c>
      <c r="B78" s="306"/>
      <c r="C78" s="306"/>
      <c r="D78" s="306"/>
      <c r="E78" s="306"/>
      <c r="F78" s="306"/>
      <c r="G78" s="306"/>
      <c r="H78" s="306"/>
      <c r="I78" s="306"/>
      <c r="J78" s="306"/>
      <c r="K78" s="68">
        <f>K67</f>
        <v>207485270</v>
      </c>
      <c r="L78" s="56"/>
      <c r="M78" s="56"/>
    </row>
    <row r="79" spans="1:13" s="32" customFormat="1" ht="15" thickBot="1" x14ac:dyDescent="0.35">
      <c r="A79" s="316" t="str">
        <f>IF(K79&lt;0,"YOUR BUDGET EXCEEDS THE AVAILABLE REVENUE.",(IF(K79=0,"CONGRATULATIONS! YOU BALANCED YOUR BUDGET.","YOUR REVENUES EXCEED EXPENDITURES.  YOU CAN ADD MORE TO THE BUDGET.")))</f>
        <v>YOUR REVENUES EXCEED EXPENDITURES.  YOU CAN ADD MORE TO THE BUDGET.</v>
      </c>
      <c r="B79" s="317"/>
      <c r="C79" s="317"/>
      <c r="D79" s="317"/>
      <c r="E79" s="317"/>
      <c r="F79" s="317"/>
      <c r="G79" s="317"/>
      <c r="H79" s="317"/>
      <c r="I79" s="317"/>
      <c r="J79" s="317"/>
      <c r="K79" s="69">
        <f>K77-K78</f>
        <v>18388329</v>
      </c>
      <c r="L79" s="70"/>
      <c r="M79" s="71"/>
    </row>
    <row r="80" spans="1:13" x14ac:dyDescent="0.3">
      <c r="A80" s="79"/>
      <c r="B80" s="79"/>
      <c r="C80" s="79"/>
      <c r="D80" s="79"/>
      <c r="E80" s="79"/>
      <c r="F80" s="79"/>
      <c r="G80" s="79"/>
      <c r="H80" s="79"/>
      <c r="I80" s="79"/>
      <c r="J80" s="79"/>
      <c r="K80" s="79"/>
      <c r="L80" s="79"/>
      <c r="M80" s="79"/>
    </row>
    <row r="81" spans="1:13" x14ac:dyDescent="0.3">
      <c r="A81" s="79"/>
      <c r="B81" s="79"/>
      <c r="C81" s="79"/>
      <c r="D81" s="79"/>
      <c r="E81" s="79"/>
      <c r="F81" s="79"/>
      <c r="G81" s="79"/>
      <c r="H81" s="79"/>
      <c r="I81" s="79"/>
      <c r="J81" s="79"/>
      <c r="K81" s="79"/>
      <c r="L81" s="79"/>
      <c r="M81" s="79"/>
    </row>
    <row r="82" spans="1:13" x14ac:dyDescent="0.3">
      <c r="A82" s="79"/>
      <c r="B82" s="79"/>
      <c r="C82" s="79"/>
      <c r="D82" s="79"/>
      <c r="E82" s="79"/>
      <c r="F82" s="79"/>
      <c r="G82" s="79"/>
      <c r="H82" s="79"/>
      <c r="I82" s="79"/>
      <c r="J82" s="79"/>
      <c r="K82" s="79"/>
      <c r="L82" s="79"/>
      <c r="M82" s="79"/>
    </row>
    <row r="83" spans="1:13" x14ac:dyDescent="0.3">
      <c r="A83" s="79"/>
      <c r="B83" s="79"/>
      <c r="C83" s="79"/>
      <c r="D83" s="79"/>
      <c r="E83" s="79"/>
      <c r="F83" s="79"/>
      <c r="G83" s="79"/>
      <c r="H83" s="79"/>
      <c r="I83" s="79"/>
      <c r="J83" s="79"/>
      <c r="K83" s="79"/>
      <c r="L83" s="79"/>
      <c r="M83" s="79"/>
    </row>
    <row r="84" spans="1:13" x14ac:dyDescent="0.3">
      <c r="A84" s="79"/>
      <c r="B84" s="79"/>
      <c r="C84" s="79"/>
      <c r="D84" s="79"/>
      <c r="E84" s="79"/>
      <c r="F84" s="79"/>
      <c r="G84" s="79"/>
      <c r="H84" s="79"/>
      <c r="I84" s="79"/>
      <c r="J84" s="79"/>
      <c r="K84" s="79"/>
      <c r="L84" s="79"/>
      <c r="M84" s="79"/>
    </row>
    <row r="85" spans="1:13" x14ac:dyDescent="0.3">
      <c r="A85" s="79"/>
      <c r="B85" s="79"/>
      <c r="C85" s="79"/>
      <c r="D85" s="79"/>
      <c r="E85" s="79"/>
      <c r="F85" s="79"/>
      <c r="G85" s="79"/>
      <c r="H85" s="79"/>
      <c r="I85" s="79"/>
      <c r="J85" s="79"/>
      <c r="K85" s="79"/>
      <c r="L85" s="79"/>
      <c r="M85" s="79"/>
    </row>
    <row r="86" spans="1:13" x14ac:dyDescent="0.3">
      <c r="A86" s="79"/>
      <c r="B86" s="79"/>
      <c r="C86" s="79"/>
      <c r="D86" s="79"/>
      <c r="E86" s="79"/>
      <c r="F86" s="79"/>
      <c r="G86" s="79"/>
      <c r="H86" s="79"/>
      <c r="I86" s="79"/>
      <c r="J86" s="79"/>
      <c r="K86" s="79"/>
      <c r="L86" s="79"/>
      <c r="M86" s="79"/>
    </row>
    <row r="87" spans="1:13" x14ac:dyDescent="0.3">
      <c r="A87" s="79"/>
      <c r="B87" s="79"/>
      <c r="C87" s="79"/>
      <c r="D87" s="79"/>
      <c r="E87" s="79"/>
      <c r="F87" s="79"/>
      <c r="G87" s="79"/>
      <c r="H87" s="79"/>
      <c r="I87" s="79"/>
      <c r="J87" s="79"/>
      <c r="K87" s="79"/>
      <c r="L87" s="79"/>
      <c r="M87" s="79"/>
    </row>
    <row r="88" spans="1:13" x14ac:dyDescent="0.3">
      <c r="A88" s="79"/>
      <c r="B88" s="79"/>
      <c r="C88" s="79"/>
      <c r="D88" s="79"/>
      <c r="E88" s="79"/>
      <c r="F88" s="79"/>
      <c r="G88" s="79"/>
      <c r="H88" s="79"/>
      <c r="I88" s="79"/>
      <c r="J88" s="79"/>
      <c r="K88" s="79"/>
      <c r="L88" s="79"/>
      <c r="M88" s="79"/>
    </row>
    <row r="89" spans="1:13" x14ac:dyDescent="0.3">
      <c r="A89" s="79"/>
      <c r="B89" s="79"/>
      <c r="C89" s="79"/>
      <c r="D89" s="79"/>
      <c r="E89" s="79"/>
      <c r="F89" s="79"/>
      <c r="G89" s="79"/>
      <c r="H89" s="79"/>
      <c r="I89" s="79"/>
      <c r="J89" s="79"/>
      <c r="K89" s="79"/>
      <c r="L89" s="79"/>
      <c r="M89" s="79"/>
    </row>
    <row r="90" spans="1:13" x14ac:dyDescent="0.3">
      <c r="A90" s="79"/>
      <c r="B90" s="79"/>
      <c r="C90" s="79"/>
      <c r="D90" s="79"/>
      <c r="E90" s="79"/>
      <c r="F90" s="79"/>
      <c r="G90" s="79"/>
      <c r="H90" s="79"/>
      <c r="I90" s="79"/>
      <c r="J90" s="79"/>
      <c r="K90" s="79"/>
      <c r="L90" s="79"/>
      <c r="M90" s="79"/>
    </row>
    <row r="91" spans="1:13" x14ac:dyDescent="0.3">
      <c r="A91" s="79"/>
      <c r="B91" s="79"/>
      <c r="C91" s="79"/>
      <c r="D91" s="79"/>
      <c r="E91" s="79"/>
      <c r="F91" s="79"/>
      <c r="G91" s="79"/>
      <c r="H91" s="79"/>
      <c r="I91" s="79"/>
      <c r="J91" s="79"/>
      <c r="K91" s="79"/>
      <c r="L91" s="79"/>
      <c r="M91" s="79"/>
    </row>
    <row r="92" spans="1:13" x14ac:dyDescent="0.3">
      <c r="A92" s="79"/>
      <c r="B92" s="79"/>
      <c r="C92" s="79"/>
      <c r="D92" s="79"/>
      <c r="E92" s="79"/>
      <c r="F92" s="79"/>
      <c r="G92" s="79"/>
      <c r="H92" s="79"/>
      <c r="I92" s="79"/>
      <c r="J92" s="79"/>
      <c r="K92" s="79"/>
      <c r="L92" s="79"/>
      <c r="M92" s="79"/>
    </row>
    <row r="93" spans="1:13" x14ac:dyDescent="0.3">
      <c r="A93" s="79"/>
      <c r="B93" s="79"/>
      <c r="C93" s="79"/>
      <c r="D93" s="79"/>
      <c r="E93" s="79"/>
      <c r="F93" s="79"/>
      <c r="G93" s="79"/>
      <c r="H93" s="79"/>
      <c r="I93" s="79"/>
      <c r="J93" s="79"/>
      <c r="K93" s="79"/>
      <c r="L93" s="79"/>
      <c r="M93" s="79"/>
    </row>
    <row r="94" spans="1:13" x14ac:dyDescent="0.3">
      <c r="A94" s="79"/>
      <c r="B94" s="79"/>
      <c r="C94" s="79"/>
      <c r="D94" s="79"/>
      <c r="E94" s="79"/>
      <c r="F94" s="79"/>
      <c r="G94" s="79"/>
      <c r="H94" s="79"/>
      <c r="I94" s="79"/>
      <c r="J94" s="79"/>
      <c r="K94" s="79"/>
      <c r="L94" s="79"/>
      <c r="M94" s="79"/>
    </row>
    <row r="95" spans="1:13" x14ac:dyDescent="0.3">
      <c r="A95" s="79"/>
      <c r="B95" s="79"/>
      <c r="C95" s="79"/>
      <c r="D95" s="79"/>
      <c r="E95" s="79"/>
      <c r="F95" s="79"/>
      <c r="G95" s="79"/>
      <c r="H95" s="79"/>
      <c r="I95" s="79"/>
      <c r="J95" s="79"/>
      <c r="K95" s="79"/>
      <c r="L95" s="79"/>
      <c r="M95" s="79"/>
    </row>
    <row r="96" spans="1:13" x14ac:dyDescent="0.3">
      <c r="A96" s="79"/>
      <c r="B96" s="79"/>
      <c r="C96" s="79"/>
      <c r="D96" s="79"/>
      <c r="E96" s="79"/>
      <c r="F96" s="79"/>
      <c r="G96" s="79"/>
      <c r="H96" s="79"/>
      <c r="I96" s="79"/>
      <c r="J96" s="79"/>
      <c r="K96" s="79"/>
      <c r="L96" s="79"/>
      <c r="M96" s="79"/>
    </row>
    <row r="97" spans="1:13" x14ac:dyDescent="0.3">
      <c r="A97" s="79"/>
      <c r="B97" s="79"/>
      <c r="C97" s="79"/>
      <c r="D97" s="79"/>
      <c r="E97" s="79"/>
      <c r="F97" s="79"/>
      <c r="G97" s="79"/>
      <c r="H97" s="79"/>
      <c r="I97" s="79"/>
      <c r="J97" s="79"/>
      <c r="K97" s="79"/>
      <c r="L97" s="79"/>
      <c r="M97" s="79"/>
    </row>
    <row r="98" spans="1:13" x14ac:dyDescent="0.3">
      <c r="A98" s="79"/>
      <c r="B98" s="79"/>
      <c r="C98" s="79"/>
      <c r="D98" s="79"/>
      <c r="E98" s="79"/>
      <c r="F98" s="79"/>
      <c r="G98" s="79"/>
      <c r="H98" s="79"/>
      <c r="I98" s="79"/>
      <c r="J98" s="79"/>
      <c r="K98" s="79"/>
      <c r="L98" s="79"/>
      <c r="M98" s="79"/>
    </row>
  </sheetData>
  <mergeCells count="83">
    <mergeCell ref="D34:F34"/>
    <mergeCell ref="G34:H34"/>
    <mergeCell ref="A1:M1"/>
    <mergeCell ref="A18:M18"/>
    <mergeCell ref="A24:M24"/>
    <mergeCell ref="A32:M32"/>
    <mergeCell ref="G33:H33"/>
    <mergeCell ref="A3:M3"/>
    <mergeCell ref="D43:F43"/>
    <mergeCell ref="G43:H43"/>
    <mergeCell ref="D35:F35"/>
    <mergeCell ref="G35:H35"/>
    <mergeCell ref="D36:F36"/>
    <mergeCell ref="G36:H36"/>
    <mergeCell ref="D37:F37"/>
    <mergeCell ref="G37:H37"/>
    <mergeCell ref="D38:F38"/>
    <mergeCell ref="G38:H38"/>
    <mergeCell ref="A41:M41"/>
    <mergeCell ref="D42:F42"/>
    <mergeCell ref="G42:H42"/>
    <mergeCell ref="D44:F44"/>
    <mergeCell ref="G44:H44"/>
    <mergeCell ref="D45:F45"/>
    <mergeCell ref="G45:H45"/>
    <mergeCell ref="D46:F46"/>
    <mergeCell ref="G46:H46"/>
    <mergeCell ref="D50:F50"/>
    <mergeCell ref="G50:H50"/>
    <mergeCell ref="D56:F56"/>
    <mergeCell ref="G56:H56"/>
    <mergeCell ref="D60:F60"/>
    <mergeCell ref="G60:H60"/>
    <mergeCell ref="G57:H57"/>
    <mergeCell ref="D61:F61"/>
    <mergeCell ref="G61:H61"/>
    <mergeCell ref="D62:F62"/>
    <mergeCell ref="G62:H62"/>
    <mergeCell ref="G51:H51"/>
    <mergeCell ref="D53:F53"/>
    <mergeCell ref="G53:H53"/>
    <mergeCell ref="D54:F54"/>
    <mergeCell ref="G54:H54"/>
    <mergeCell ref="D55:F55"/>
    <mergeCell ref="G55:H55"/>
    <mergeCell ref="D58:F58"/>
    <mergeCell ref="G58:H58"/>
    <mergeCell ref="D59:F59"/>
    <mergeCell ref="G59:H59"/>
    <mergeCell ref="D57:F57"/>
    <mergeCell ref="D63:F63"/>
    <mergeCell ref="G63:H63"/>
    <mergeCell ref="D64:F64"/>
    <mergeCell ref="G64:H64"/>
    <mergeCell ref="D65:F65"/>
    <mergeCell ref="G65:H65"/>
    <mergeCell ref="G66:H66"/>
    <mergeCell ref="A70:M70"/>
    <mergeCell ref="D71:F71"/>
    <mergeCell ref="G71:H71"/>
    <mergeCell ref="D72:F72"/>
    <mergeCell ref="G72:H72"/>
    <mergeCell ref="D76:F76"/>
    <mergeCell ref="G76:H76"/>
    <mergeCell ref="A77:J77"/>
    <mergeCell ref="A78:J78"/>
    <mergeCell ref="A79:J79"/>
    <mergeCell ref="G75:H75"/>
    <mergeCell ref="D47:F47"/>
    <mergeCell ref="G47:H47"/>
    <mergeCell ref="D48:F48"/>
    <mergeCell ref="G48:H48"/>
    <mergeCell ref="D49:F49"/>
    <mergeCell ref="G49:H49"/>
    <mergeCell ref="D52:F52"/>
    <mergeCell ref="G52:H52"/>
    <mergeCell ref="D51:F51"/>
    <mergeCell ref="D73:F73"/>
    <mergeCell ref="G73:H73"/>
    <mergeCell ref="D74:F74"/>
    <mergeCell ref="G74:H74"/>
    <mergeCell ref="D75:F75"/>
    <mergeCell ref="D66:F66"/>
  </mergeCells>
  <dataValidations count="1">
    <dataValidation type="list" allowBlank="1" showInputMessage="1" showErrorMessage="1" promptTitle="Add to Recommended Budget?" prompt="Enter &quot;Yes&quot; to add to Recommended Budget. " sqref="L26:L29 L5:L15 L43:L66 L72:L76 L34:L38" xr:uid="{C14D1133-236D-4D51-925C-409665567AD9}">
      <formula1>$P$1:$P$2</formula1>
    </dataValidation>
  </dataValidations>
  <printOptions horizontalCentered="1"/>
  <pageMargins left="0.25" right="0.25" top="0.75" bottom="0.75" header="0.3" footer="0.3"/>
  <pageSetup scale="59" fitToHeight="0" orientation="landscape" r:id="rId1"/>
  <headerFooter>
    <oddHeader>&amp;C&amp;14COLLIN COUNTY - FY 2027 OTHER FUNDS BUILD-YOUR-OWN-BUDGET</oddHeader>
    <oddFooter>&amp;CPage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Add to Recommended Budget?" prompt="Enter &quot;Yes&quot; to add to Recommended Budget. " xr:uid="{CF1D68A6-D1E8-41EA-8034-DEBE79D56686}">
          <x14:formula1>
            <xm:f>'General Fund'!$P$1:$P$2</xm:f>
          </x14:formula1>
          <xm:sqref>L20:L21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730A7-C5F3-492D-A0AB-ED9EB605C526}">
  <dimension ref="A2:G25"/>
  <sheetViews>
    <sheetView workbookViewId="0">
      <selection activeCell="B15" sqref="B15"/>
    </sheetView>
  </sheetViews>
  <sheetFormatPr defaultRowHeight="14.4" x14ac:dyDescent="0.3"/>
  <cols>
    <col min="1" max="1" width="19.44140625" bestFit="1" customWidth="1"/>
    <col min="2" max="2" width="20.33203125" bestFit="1" customWidth="1"/>
    <col min="3" max="4" width="23.44140625" bestFit="1" customWidth="1"/>
    <col min="5" max="5" width="19.5546875" bestFit="1" customWidth="1"/>
    <col min="6" max="6" width="19.5546875" customWidth="1"/>
    <col min="7" max="7" width="16" customWidth="1"/>
  </cols>
  <sheetData>
    <row r="2" spans="1:7" x14ac:dyDescent="0.3">
      <c r="A2" s="130" t="s">
        <v>363</v>
      </c>
      <c r="B2" s="130" t="s">
        <v>348</v>
      </c>
      <c r="C2" s="130" t="s">
        <v>349</v>
      </c>
      <c r="D2" s="130" t="s">
        <v>350</v>
      </c>
      <c r="E2" s="130" t="s">
        <v>353</v>
      </c>
      <c r="F2" s="130" t="s">
        <v>509</v>
      </c>
      <c r="G2" s="130" t="s">
        <v>354</v>
      </c>
    </row>
    <row r="3" spans="1:7" x14ac:dyDescent="0.3">
      <c r="A3" s="136" t="s">
        <v>338</v>
      </c>
      <c r="B3" s="131" t="s">
        <v>351</v>
      </c>
      <c r="C3" s="132">
        <v>2351000</v>
      </c>
      <c r="D3" s="132">
        <v>169247</v>
      </c>
      <c r="E3" s="132">
        <v>176045</v>
      </c>
      <c r="F3" s="132">
        <v>560015</v>
      </c>
      <c r="G3" s="132">
        <f>C3+D3+E3+F3</f>
        <v>3256307</v>
      </c>
    </row>
    <row r="4" spans="1:7" x14ac:dyDescent="0.3">
      <c r="A4" s="136" t="s">
        <v>338</v>
      </c>
      <c r="B4" s="131" t="s">
        <v>352</v>
      </c>
      <c r="C4" s="132">
        <v>1410600</v>
      </c>
      <c r="D4" s="132">
        <v>97333</v>
      </c>
      <c r="E4" s="132">
        <v>164312</v>
      </c>
      <c r="F4" s="132">
        <v>343235</v>
      </c>
      <c r="G4" s="132">
        <f t="shared" ref="G4:G12" si="0">C4+D4+E4+F4</f>
        <v>2015480</v>
      </c>
    </row>
    <row r="5" spans="1:7" x14ac:dyDescent="0.3">
      <c r="A5" s="136" t="s">
        <v>339</v>
      </c>
      <c r="B5" t="s">
        <v>355</v>
      </c>
      <c r="C5" s="133">
        <v>1880800</v>
      </c>
      <c r="D5" s="133">
        <v>93486</v>
      </c>
      <c r="E5" s="133">
        <v>124678</v>
      </c>
      <c r="F5" s="133">
        <v>252910</v>
      </c>
      <c r="G5" s="133">
        <f t="shared" si="0"/>
        <v>2351874</v>
      </c>
    </row>
    <row r="6" spans="1:7" x14ac:dyDescent="0.3">
      <c r="A6" s="136" t="s">
        <v>340</v>
      </c>
      <c r="B6" t="s">
        <v>356</v>
      </c>
      <c r="C6" s="133">
        <v>940400</v>
      </c>
      <c r="D6" s="133">
        <v>74956</v>
      </c>
      <c r="E6" s="133">
        <v>115668</v>
      </c>
      <c r="F6" s="133">
        <v>252910</v>
      </c>
      <c r="G6" s="133">
        <f t="shared" si="0"/>
        <v>1383934</v>
      </c>
    </row>
    <row r="7" spans="1:7" x14ac:dyDescent="0.3">
      <c r="A7" s="136" t="s">
        <v>341</v>
      </c>
      <c r="B7" t="s">
        <v>357</v>
      </c>
      <c r="C7" s="133">
        <v>1410600</v>
      </c>
      <c r="D7" s="133">
        <v>92041</v>
      </c>
      <c r="E7" s="133">
        <v>156459</v>
      </c>
      <c r="F7" s="133">
        <v>289040</v>
      </c>
      <c r="G7" s="133">
        <f t="shared" si="0"/>
        <v>1948140</v>
      </c>
    </row>
    <row r="8" spans="1:7" x14ac:dyDescent="0.3">
      <c r="A8" s="136" t="s">
        <v>342</v>
      </c>
      <c r="B8" t="s">
        <v>358</v>
      </c>
      <c r="C8" s="133">
        <v>1410600</v>
      </c>
      <c r="D8" s="133">
        <v>79040</v>
      </c>
      <c r="E8" s="133">
        <v>45783</v>
      </c>
      <c r="F8" s="133">
        <v>270975</v>
      </c>
      <c r="G8" s="133">
        <f t="shared" si="0"/>
        <v>1806398</v>
      </c>
    </row>
    <row r="9" spans="1:7" x14ac:dyDescent="0.3">
      <c r="A9" s="136" t="s">
        <v>343</v>
      </c>
      <c r="B9" t="s">
        <v>359</v>
      </c>
      <c r="C9" s="133">
        <v>940400</v>
      </c>
      <c r="D9" s="133">
        <v>78998</v>
      </c>
      <c r="E9" s="133">
        <v>41278</v>
      </c>
      <c r="F9" s="133">
        <v>270975</v>
      </c>
      <c r="G9" s="133">
        <f t="shared" si="0"/>
        <v>1331651</v>
      </c>
    </row>
    <row r="10" spans="1:7" x14ac:dyDescent="0.3">
      <c r="A10" s="136" t="s">
        <v>338</v>
      </c>
      <c r="B10" t="s">
        <v>360</v>
      </c>
      <c r="C10" s="133">
        <v>0</v>
      </c>
      <c r="D10" s="133">
        <v>22696</v>
      </c>
      <c r="E10" s="133">
        <v>0</v>
      </c>
      <c r="F10" s="133"/>
      <c r="G10" s="133">
        <f t="shared" si="0"/>
        <v>22696</v>
      </c>
    </row>
    <row r="11" spans="1:7" x14ac:dyDescent="0.3">
      <c r="A11" s="136" t="s">
        <v>341</v>
      </c>
      <c r="B11" t="s">
        <v>361</v>
      </c>
      <c r="C11" s="133">
        <v>0</v>
      </c>
      <c r="D11" s="133">
        <v>46</v>
      </c>
      <c r="E11" s="133">
        <v>11464</v>
      </c>
      <c r="F11" s="133"/>
      <c r="G11" s="133">
        <f t="shared" si="0"/>
        <v>11510</v>
      </c>
    </row>
    <row r="12" spans="1:7" x14ac:dyDescent="0.3">
      <c r="A12" s="136" t="s">
        <v>341</v>
      </c>
      <c r="B12" t="s">
        <v>362</v>
      </c>
      <c r="C12" s="133">
        <v>0</v>
      </c>
      <c r="D12" s="133">
        <v>0</v>
      </c>
      <c r="E12" s="133">
        <v>11913</v>
      </c>
      <c r="F12" s="133"/>
      <c r="G12" s="133">
        <f t="shared" si="0"/>
        <v>11913</v>
      </c>
    </row>
    <row r="13" spans="1:7" x14ac:dyDescent="0.3">
      <c r="C13" s="135">
        <f>SUM(C3:C12)</f>
        <v>10344400</v>
      </c>
      <c r="D13" s="135">
        <f t="shared" ref="D13:G13" si="1">SUM(D3:D12)</f>
        <v>707843</v>
      </c>
      <c r="E13" s="135">
        <f t="shared" si="1"/>
        <v>847600</v>
      </c>
      <c r="F13" s="135">
        <f t="shared" si="1"/>
        <v>2240060</v>
      </c>
      <c r="G13" s="135">
        <f t="shared" si="1"/>
        <v>14139903</v>
      </c>
    </row>
    <row r="16" spans="1:7" x14ac:dyDescent="0.3">
      <c r="A16" s="130" t="s">
        <v>363</v>
      </c>
      <c r="B16" s="130" t="s">
        <v>349</v>
      </c>
      <c r="C16" s="130" t="s">
        <v>350</v>
      </c>
      <c r="D16" s="130" t="s">
        <v>353</v>
      </c>
      <c r="E16" s="130" t="s">
        <v>354</v>
      </c>
      <c r="F16" s="130"/>
    </row>
    <row r="17" spans="1:7" x14ac:dyDescent="0.3">
      <c r="A17" s="136" t="s">
        <v>338</v>
      </c>
      <c r="B17" s="137">
        <f>C3+C4+C10</f>
        <v>3761600</v>
      </c>
      <c r="C17" s="137">
        <f>D3+D4+D10</f>
        <v>289276</v>
      </c>
      <c r="D17" s="137">
        <f>E3+E4+E10</f>
        <v>340357</v>
      </c>
      <c r="E17" s="137">
        <f>SUM(B17:D17)</f>
        <v>4391233</v>
      </c>
      <c r="F17" s="137"/>
    </row>
    <row r="18" spans="1:7" x14ac:dyDescent="0.3">
      <c r="A18" s="136" t="s">
        <v>339</v>
      </c>
      <c r="B18" s="134">
        <f t="shared" ref="B18:D19" si="2">C5</f>
        <v>1880800</v>
      </c>
      <c r="C18" s="134">
        <f t="shared" si="2"/>
        <v>93486</v>
      </c>
      <c r="D18" s="134">
        <f t="shared" si="2"/>
        <v>124678</v>
      </c>
      <c r="E18" s="134">
        <f t="shared" ref="E18:E22" si="3">SUM(B18:D18)</f>
        <v>2098964</v>
      </c>
      <c r="F18" s="134"/>
    </row>
    <row r="19" spans="1:7" x14ac:dyDescent="0.3">
      <c r="A19" s="136" t="s">
        <v>340</v>
      </c>
      <c r="B19" s="134">
        <f t="shared" si="2"/>
        <v>940400</v>
      </c>
      <c r="C19" s="134">
        <f t="shared" si="2"/>
        <v>74956</v>
      </c>
      <c r="D19" s="134">
        <f t="shared" si="2"/>
        <v>115668</v>
      </c>
      <c r="E19" s="134">
        <f t="shared" si="3"/>
        <v>1131024</v>
      </c>
      <c r="F19" s="134"/>
    </row>
    <row r="20" spans="1:7" x14ac:dyDescent="0.3">
      <c r="A20" s="136" t="s">
        <v>341</v>
      </c>
      <c r="B20" s="134">
        <f>C7+C11+C12</f>
        <v>1410600</v>
      </c>
      <c r="C20" s="134">
        <f>D7+D11+D12</f>
        <v>92087</v>
      </c>
      <c r="D20" s="134">
        <f>E7+E11+E12</f>
        <v>179836</v>
      </c>
      <c r="E20" s="134">
        <f t="shared" si="3"/>
        <v>1682523</v>
      </c>
      <c r="F20" s="134"/>
    </row>
    <row r="21" spans="1:7" x14ac:dyDescent="0.3">
      <c r="A21" s="136" t="s">
        <v>342</v>
      </c>
      <c r="B21" s="134">
        <f t="shared" ref="B21:D22" si="4">C8</f>
        <v>1410600</v>
      </c>
      <c r="C21" s="134">
        <f t="shared" si="4"/>
        <v>79040</v>
      </c>
      <c r="D21" s="134">
        <f t="shared" si="4"/>
        <v>45783</v>
      </c>
      <c r="E21" s="134">
        <f t="shared" si="3"/>
        <v>1535423</v>
      </c>
      <c r="F21" s="134"/>
    </row>
    <row r="22" spans="1:7" x14ac:dyDescent="0.3">
      <c r="A22" s="136" t="s">
        <v>343</v>
      </c>
      <c r="B22" s="134">
        <f t="shared" si="4"/>
        <v>940400</v>
      </c>
      <c r="C22" s="134">
        <f t="shared" si="4"/>
        <v>78998</v>
      </c>
      <c r="D22" s="134">
        <f t="shared" si="4"/>
        <v>41278</v>
      </c>
      <c r="E22" s="134">
        <f t="shared" si="3"/>
        <v>1060676</v>
      </c>
      <c r="F22" s="134"/>
    </row>
    <row r="23" spans="1:7" x14ac:dyDescent="0.3">
      <c r="B23" s="135">
        <f>SUM(B17:B22)</f>
        <v>10344400</v>
      </c>
      <c r="C23" s="135">
        <f t="shared" ref="C23:E23" si="5">SUM(C17:C22)</f>
        <v>707843</v>
      </c>
      <c r="D23" s="135">
        <f t="shared" si="5"/>
        <v>847600</v>
      </c>
      <c r="E23" s="135">
        <f t="shared" si="5"/>
        <v>11899843</v>
      </c>
      <c r="F23" s="149"/>
    </row>
    <row r="25" spans="1:7" ht="48.75" customHeight="1" x14ac:dyDescent="0.3">
      <c r="A25" s="429" t="s">
        <v>365</v>
      </c>
      <c r="B25" s="429"/>
      <c r="C25" s="429"/>
      <c r="D25" s="429"/>
      <c r="E25" s="429"/>
      <c r="F25" s="429"/>
      <c r="G25" s="429"/>
    </row>
  </sheetData>
  <sheetProtection algorithmName="SHA-512" hashValue="ScVFkZcfp8WmZuCbX6fMcQjZjjDM2eZX/wkqeONKJiPAmePTj0yFnTd+47SFpH74gi5jPgShb/trunQJaIAdWQ==" saltValue="X+aoMosLjdCWR+u0Hh4gSQ==" spinCount="100000" sheet="1" objects="1" scenarios="1"/>
  <mergeCells count="1">
    <mergeCell ref="A25:G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Instrructions</vt:lpstr>
      <vt:lpstr>Admin Categories</vt:lpstr>
      <vt:lpstr>Tax Rates</vt:lpstr>
      <vt:lpstr>General Fund</vt:lpstr>
      <vt:lpstr>Road &amp; Bridge Fund</vt:lpstr>
      <vt:lpstr>Healthcare Fund</vt:lpstr>
      <vt:lpstr>Other Funds</vt:lpstr>
      <vt:lpstr>Jail Pods</vt:lpstr>
      <vt:lpstr>'Admin Categories'!Print_Area</vt:lpstr>
      <vt:lpstr>'General Fund'!Print_Area</vt:lpstr>
      <vt:lpstr>'Healthcare Fund'!Print_Area</vt:lpstr>
      <vt:lpstr>Instrructions!Print_Area</vt:lpstr>
      <vt:lpstr>'Other Funds'!Print_Area</vt:lpstr>
      <vt:lpstr>'Road &amp; Bridge Fund'!Print_Area</vt:lpstr>
      <vt:lpstr>'Tax Rates'!Print_Area</vt:lpstr>
      <vt:lpstr>'General Fund'!Print_Titles</vt:lpstr>
      <vt:lpstr>'Healthcare Fund'!Print_Titles</vt:lpstr>
      <vt:lpstr>Instrructions!Print_Titles</vt:lpstr>
      <vt:lpstr>'Other Funds'!Print_Titles</vt:lpstr>
      <vt:lpstr>'Road &amp; Bridge Fund'!Print_Titles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Arris</dc:creator>
  <cp:lastModifiedBy>Monika Arris</cp:lastModifiedBy>
  <cp:lastPrinted>2026-08-14T17:28:48Z</cp:lastPrinted>
  <dcterms:created xsi:type="dcterms:W3CDTF">2026-08-12T18:26:33Z</dcterms:created>
  <dcterms:modified xsi:type="dcterms:W3CDTF">2026-08-19T07:09:28Z</dcterms:modified>
</cp:coreProperties>
</file>